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LEVY\images\EML3222\"/>
    </mc:Choice>
  </mc:AlternateContent>
  <bookViews>
    <workbookView xWindow="0" yWindow="0" windowWidth="14520" windowHeight="11175"/>
  </bookViews>
  <sheets>
    <sheet name="Sheet1" sheetId="1" r:id="rId1"/>
    <sheet name="Sheet2" sheetId="2" r:id="rId2"/>
    <sheet name="Sheet3" sheetId="3" r:id="rId3"/>
  </sheets>
  <calcPr calcId="162913"/>
  <fileRecoveryPr repairLoad="1"/>
</workbook>
</file>

<file path=xl/calcChain.xml><?xml version="1.0" encoding="utf-8"?>
<calcChain xmlns="http://schemas.openxmlformats.org/spreadsheetml/2006/main">
  <c r="H15" i="1" l="1"/>
  <c r="J15" i="1" s="1"/>
  <c r="I15" i="1"/>
  <c r="K15" i="1" s="1"/>
  <c r="L15" i="1"/>
  <c r="L16" i="1"/>
  <c r="L17" i="1"/>
  <c r="L18" i="1"/>
  <c r="H14" i="1"/>
  <c r="P14" i="1"/>
  <c r="O14" i="1"/>
  <c r="I14" i="1"/>
  <c r="H24" i="1"/>
  <c r="J24" i="1" s="1"/>
  <c r="I24" i="1"/>
  <c r="K24" i="1" s="1"/>
  <c r="L24" i="1"/>
  <c r="L25" i="1"/>
  <c r="L26" i="1"/>
  <c r="L27" i="1"/>
  <c r="P23" i="1"/>
  <c r="O23" i="1"/>
  <c r="I23" i="1"/>
  <c r="H23" i="1"/>
  <c r="M15" i="1" l="1"/>
  <c r="O15" i="1" s="1"/>
  <c r="N15" i="1"/>
  <c r="P15" i="1" s="1"/>
  <c r="N24" i="1"/>
  <c r="P24" i="1" s="1"/>
  <c r="M24" i="1"/>
  <c r="O24" i="1" s="1"/>
  <c r="G23" i="1"/>
  <c r="L23" i="1" s="1"/>
  <c r="F23" i="1"/>
  <c r="K23" i="1" s="1"/>
  <c r="D23" i="1"/>
  <c r="E23" i="1" s="1"/>
  <c r="A24" i="1" l="1"/>
  <c r="J23" i="1"/>
  <c r="D15" i="1"/>
  <c r="D16" i="1"/>
  <c r="D17" i="1"/>
  <c r="D18" i="1"/>
  <c r="D14" i="1"/>
  <c r="E14" i="1" s="1"/>
  <c r="G24" i="1" l="1"/>
  <c r="D24" i="1"/>
  <c r="N23" i="1"/>
  <c r="R23" i="1" s="1"/>
  <c r="C24" i="1" s="1"/>
  <c r="M23" i="1"/>
  <c r="Q23" i="1" s="1"/>
  <c r="B24" i="1" s="1"/>
  <c r="A25" i="1" l="1"/>
  <c r="F24" i="1"/>
  <c r="E24" i="1"/>
  <c r="D4" i="1"/>
  <c r="E4" i="1" s="1"/>
  <c r="G4" i="1"/>
  <c r="J4" i="1" s="1"/>
  <c r="G15" i="1"/>
  <c r="G14" i="1"/>
  <c r="L14" i="1" s="1"/>
  <c r="H4" i="1" l="1"/>
  <c r="G25" i="1"/>
  <c r="D25" i="1"/>
  <c r="R24" i="1"/>
  <c r="C25" i="1" s="1"/>
  <c r="Q24" i="1"/>
  <c r="B25" i="1" s="1"/>
  <c r="F14" i="1"/>
  <c r="K25" i="1" l="1"/>
  <c r="A26" i="1"/>
  <c r="F25" i="1"/>
  <c r="I25" i="1" s="1"/>
  <c r="E25" i="1"/>
  <c r="H25" i="1" s="1"/>
  <c r="J25" i="1" s="1"/>
  <c r="K14" i="1"/>
  <c r="G18" i="1"/>
  <c r="J14" i="1"/>
  <c r="M14" i="1" s="1"/>
  <c r="A5" i="1"/>
  <c r="F4" i="1"/>
  <c r="M25" i="1" l="1"/>
  <c r="O25" i="1" s="1"/>
  <c r="N25" i="1"/>
  <c r="P25" i="1" s="1"/>
  <c r="R25" i="1" s="1"/>
  <c r="C26" i="1" s="1"/>
  <c r="I4" i="1"/>
  <c r="G5" i="1"/>
  <c r="D5" i="1"/>
  <c r="G26" i="1"/>
  <c r="D26" i="1"/>
  <c r="Q25" i="1"/>
  <c r="B26" i="1" s="1"/>
  <c r="N14" i="1"/>
  <c r="R14" i="1" s="1"/>
  <c r="G16" i="1"/>
  <c r="G17" i="1"/>
  <c r="Q14" i="1"/>
  <c r="J5" i="1" l="1"/>
  <c r="A6" i="1"/>
  <c r="A27" i="1"/>
  <c r="F26" i="1"/>
  <c r="I26" i="1" s="1"/>
  <c r="K26" i="1" s="1"/>
  <c r="E26" i="1"/>
  <c r="H26" i="1" s="1"/>
  <c r="J26" i="1" s="1"/>
  <c r="B15" i="1"/>
  <c r="C15" i="1"/>
  <c r="L4" i="1"/>
  <c r="N4" i="1" s="1"/>
  <c r="K4" i="1"/>
  <c r="M4" i="1" s="1"/>
  <c r="M26" i="1" l="1"/>
  <c r="O26" i="1" s="1"/>
  <c r="Q26" i="1" s="1"/>
  <c r="B27" i="1" s="1"/>
  <c r="N26" i="1"/>
  <c r="P26" i="1" s="1"/>
  <c r="E15" i="1"/>
  <c r="D27" i="1"/>
  <c r="G27" i="1"/>
  <c r="D6" i="1"/>
  <c r="G6" i="1"/>
  <c r="F15" i="1"/>
  <c r="R26" i="1"/>
  <c r="C27" i="1" s="1"/>
  <c r="B5" i="1"/>
  <c r="C5" i="1"/>
  <c r="J6" i="1" l="1"/>
  <c r="A7" i="1"/>
  <c r="Q15" i="1"/>
  <c r="F27" i="1"/>
  <c r="I27" i="1" s="1"/>
  <c r="K27" i="1" s="1"/>
  <c r="E27" i="1"/>
  <c r="H27" i="1" s="1"/>
  <c r="J27" i="1" s="1"/>
  <c r="F5" i="1"/>
  <c r="I5" i="1" s="1"/>
  <c r="E5" i="1"/>
  <c r="R15" i="1"/>
  <c r="M27" i="1" l="1"/>
  <c r="O27" i="1" s="1"/>
  <c r="N27" i="1"/>
  <c r="P27" i="1" s="1"/>
  <c r="D7" i="1"/>
  <c r="G7" i="1"/>
  <c r="H5" i="1"/>
  <c r="L5" i="1" s="1"/>
  <c r="N5" i="1" s="1"/>
  <c r="R27" i="1"/>
  <c r="Q27" i="1"/>
  <c r="C16" i="1"/>
  <c r="B16" i="1"/>
  <c r="J7" i="1" l="1"/>
  <c r="A8" i="1"/>
  <c r="E16" i="1"/>
  <c r="H16" i="1" s="1"/>
  <c r="J16" i="1" s="1"/>
  <c r="F16" i="1"/>
  <c r="I16" i="1" s="1"/>
  <c r="K16" i="1" s="1"/>
  <c r="C6" i="1"/>
  <c r="K5" i="1"/>
  <c r="M5" i="1" s="1"/>
  <c r="M16" i="1" l="1"/>
  <c r="O16" i="1" s="1"/>
  <c r="N16" i="1"/>
  <c r="P16" i="1" s="1"/>
  <c r="D8" i="1"/>
  <c r="G8" i="1"/>
  <c r="J8" i="1" s="1"/>
  <c r="B6" i="1"/>
  <c r="E6" i="1" l="1"/>
  <c r="H6" i="1" s="1"/>
  <c r="F6" i="1"/>
  <c r="I6" i="1" l="1"/>
  <c r="K6" i="1" s="1"/>
  <c r="R16" i="1"/>
  <c r="C17" i="1" s="1"/>
  <c r="Q16" i="1"/>
  <c r="B17" i="1" s="1"/>
  <c r="E17" i="1" l="1"/>
  <c r="H17" i="1" s="1"/>
  <c r="J17" i="1" s="1"/>
  <c r="K17" i="1"/>
  <c r="M6" i="1"/>
  <c r="B7" i="1" s="1"/>
  <c r="L6" i="1"/>
  <c r="F17" i="1"/>
  <c r="I17" i="1" s="1"/>
  <c r="N17" i="1" l="1"/>
  <c r="P17" i="1" s="1"/>
  <c r="M17" i="1"/>
  <c r="O17" i="1" s="1"/>
  <c r="N6" i="1"/>
  <c r="C7" i="1" s="1"/>
  <c r="Q17" i="1"/>
  <c r="B18" i="1" s="1"/>
  <c r="R17" i="1"/>
  <c r="C18" i="1" s="1"/>
  <c r="K18" i="1" l="1"/>
  <c r="E7" i="1"/>
  <c r="H7" i="1" s="1"/>
  <c r="F7" i="1"/>
  <c r="I7" i="1" s="1"/>
  <c r="E18" i="1"/>
  <c r="H18" i="1" s="1"/>
  <c r="J18" i="1" s="1"/>
  <c r="F18" i="1"/>
  <c r="I18" i="1" s="1"/>
  <c r="M18" i="1" l="1"/>
  <c r="O18" i="1" s="1"/>
  <c r="N18" i="1"/>
  <c r="P18" i="1" s="1"/>
  <c r="K7" i="1"/>
  <c r="M7" i="1" s="1"/>
  <c r="L7" i="1"/>
  <c r="N7" i="1" s="1"/>
  <c r="C8" i="1" s="1"/>
  <c r="B8" i="1"/>
  <c r="E8" i="1" l="1"/>
  <c r="H8" i="1" s="1"/>
  <c r="F8" i="1"/>
  <c r="I8" i="1" s="1"/>
  <c r="R18" i="1"/>
  <c r="Q18" i="1"/>
  <c r="K8" i="1" l="1"/>
  <c r="M8" i="1" s="1"/>
  <c r="L8" i="1"/>
  <c r="N8" i="1" s="1"/>
</calcChain>
</file>

<file path=xl/sharedStrings.xml><?xml version="1.0" encoding="utf-8"?>
<sst xmlns="http://schemas.openxmlformats.org/spreadsheetml/2006/main" count="68" uniqueCount="51">
  <si>
    <t>ti</t>
  </si>
  <si>
    <t>vi</t>
  </si>
  <si>
    <t>ti+delt</t>
  </si>
  <si>
    <t>vi+1p</t>
  </si>
  <si>
    <t>Oi</t>
  </si>
  <si>
    <t>f(Oi,vi,ti)</t>
  </si>
  <si>
    <t>g(Oi,vi,ti)</t>
  </si>
  <si>
    <t>Oi+1p</t>
  </si>
  <si>
    <t>Di+1</t>
  </si>
  <si>
    <t>f(Oi+1, vi+1,ti+1)</t>
  </si>
  <si>
    <t>g(Oi+1, vi+1,ti+1)</t>
  </si>
  <si>
    <t>verB</t>
  </si>
  <si>
    <t>verA</t>
  </si>
  <si>
    <t>verC</t>
  </si>
  <si>
    <t>k1</t>
  </si>
  <si>
    <t>l1</t>
  </si>
  <si>
    <t>Oi+1</t>
  </si>
  <si>
    <t>vi+1</t>
  </si>
  <si>
    <t>mod Euler</t>
  </si>
  <si>
    <t>ti+delt/2</t>
  </si>
  <si>
    <t>k2</t>
  </si>
  <si>
    <t>l2</t>
  </si>
  <si>
    <t>RK2</t>
  </si>
  <si>
    <t>O+2v+4D</t>
  </si>
  <si>
    <t>O^2-2v</t>
  </si>
  <si>
    <t>4O-2v</t>
  </si>
  <si>
    <t>O+2v-D</t>
  </si>
  <si>
    <t>O+K1</t>
  </si>
  <si>
    <t>V+l1</t>
  </si>
  <si>
    <t>f(O+k1, v+l1,ti+1)</t>
  </si>
  <si>
    <t>g(Oi+k1, v+l1,ti+1)</t>
  </si>
  <si>
    <t>O+(k1+k2)/2=Oi+1</t>
  </si>
  <si>
    <t>v+(l1+l2)/2=Vi+1</t>
  </si>
  <si>
    <t>RK2 midpoint</t>
  </si>
  <si>
    <t>vi+l2=vi+1</t>
  </si>
  <si>
    <t>Oi+k2=Oi+1</t>
  </si>
  <si>
    <t>3O-2v</t>
  </si>
  <si>
    <t>dt=0.25</t>
  </si>
  <si>
    <t>ver c Sp20</t>
  </si>
  <si>
    <t>dt=0.15</t>
  </si>
  <si>
    <t>Di=sin(3t)</t>
  </si>
  <si>
    <t>ver a Sp20</t>
  </si>
  <si>
    <t>Di=0.5*cos(3ti+1)</t>
  </si>
  <si>
    <t>Di=2*sin(3ti)</t>
  </si>
  <si>
    <t>2O+2v-D</t>
  </si>
  <si>
    <t>dt=0.3</t>
  </si>
  <si>
    <t>ver bb Sp20</t>
  </si>
  <si>
    <t>vi+L1/2</t>
  </si>
  <si>
    <t>OI+k1/2</t>
  </si>
  <si>
    <t>f(OI+k1/2,v+l1/2,ti+1/2)</t>
  </si>
  <si>
    <t>g(OI+k1/2,v+l1/2,ti+1/2)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</si>
</sst>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0" xfId="0" applyFill="1"/>
    <xf numFmtId="0" fontId="0" fillId="0" borderId="0" xfId="0" applyFill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28"/>
  <sheetViews>
    <sheetView tabSelected="1" workbookViewId="0">
      <selection activeCell="G10" sqref="G10"/>
    </sheetView>
  </sheetViews>
  <sheetFormatPr defaultRowHeight="15" x14ac:dyDescent="0.25"/>
  <cols>
    <col min="4" max="4" width="14.42578125" customWidth="1"/>
    <col min="11" max="11" width="11" customWidth="1"/>
    <col min="12" max="12" width="11.28515625" customWidth="1"/>
    <col min="19" max="19" width="10" customWidth="1"/>
  </cols>
  <sheetData>
    <row r="2" spans="1:21" x14ac:dyDescent="0.25">
      <c r="B2" t="s">
        <v>39</v>
      </c>
      <c r="E2" t="s">
        <v>26</v>
      </c>
      <c r="F2" t="s">
        <v>25</v>
      </c>
      <c r="G2" s="1" t="s">
        <v>18</v>
      </c>
      <c r="I2" s="2"/>
      <c r="J2" s="2" t="s">
        <v>12</v>
      </c>
      <c r="K2" s="2"/>
    </row>
    <row r="3" spans="1:21" x14ac:dyDescent="0.25">
      <c r="A3" t="s">
        <v>0</v>
      </c>
      <c r="B3" t="s">
        <v>4</v>
      </c>
      <c r="C3" t="s">
        <v>1</v>
      </c>
      <c r="D3" t="s">
        <v>40</v>
      </c>
      <c r="E3" t="s">
        <v>5</v>
      </c>
      <c r="F3" t="s">
        <v>6</v>
      </c>
      <c r="G3" t="s">
        <v>2</v>
      </c>
      <c r="H3" s="2" t="s">
        <v>7</v>
      </c>
      <c r="I3" s="2" t="s">
        <v>3</v>
      </c>
      <c r="J3" t="s">
        <v>8</v>
      </c>
      <c r="K3" t="s">
        <v>9</v>
      </c>
      <c r="L3" t="s">
        <v>10</v>
      </c>
      <c r="M3" s="1" t="s">
        <v>16</v>
      </c>
      <c r="N3" s="1" t="s">
        <v>17</v>
      </c>
    </row>
    <row r="4" spans="1:21" x14ac:dyDescent="0.25">
      <c r="A4">
        <v>0</v>
      </c>
      <c r="B4">
        <v>2</v>
      </c>
      <c r="C4">
        <v>0.5</v>
      </c>
      <c r="D4">
        <f>SIN(3*A4)</f>
        <v>0</v>
      </c>
      <c r="E4">
        <f>B4+2*C4-D4</f>
        <v>3</v>
      </c>
      <c r="F4">
        <f>4*B4-2*C4</f>
        <v>7</v>
      </c>
      <c r="G4">
        <f>A4+0.15</f>
        <v>0.15</v>
      </c>
      <c r="H4" s="2">
        <f>B4+0.15*E4</f>
        <v>2.4500000000000002</v>
      </c>
      <c r="I4" s="2">
        <f>C4+0.15*F4</f>
        <v>1.55</v>
      </c>
      <c r="J4">
        <f>SIN(3*G4)</f>
        <v>0.43496553411123018</v>
      </c>
      <c r="K4">
        <f>H4+2*I4-J4</f>
        <v>5.1150344658887708</v>
      </c>
      <c r="L4">
        <f>4*H4-2*I4</f>
        <v>6.7000000000000011</v>
      </c>
      <c r="M4" s="1">
        <f>B4+(E4+K4)*0.15/2</f>
        <v>2.608627584941658</v>
      </c>
      <c r="N4" s="1">
        <f>C4+(F4+L4)*0.15/2</f>
        <v>1.5275000000000001</v>
      </c>
    </row>
    <row r="5" spans="1:21" x14ac:dyDescent="0.25">
      <c r="A5">
        <f>G4</f>
        <v>0.15</v>
      </c>
      <c r="B5">
        <f t="shared" ref="B5:C8" si="0">M4</f>
        <v>2.608627584941658</v>
      </c>
      <c r="C5">
        <f t="shared" si="0"/>
        <v>1.5275000000000001</v>
      </c>
      <c r="D5">
        <f t="shared" ref="D5:D8" si="1">SIN(3*A5)</f>
        <v>0.43496553411123018</v>
      </c>
      <c r="E5">
        <f t="shared" ref="E5:E8" si="2">B5+2*C5-D5</f>
        <v>5.2286620508304278</v>
      </c>
      <c r="F5">
        <f t="shared" ref="F5:F8" si="3">4*B5-2*C5</f>
        <v>7.3795103397666324</v>
      </c>
      <c r="G5">
        <f t="shared" ref="G5:G8" si="4">A5+0.15</f>
        <v>0.3</v>
      </c>
      <c r="H5" s="2">
        <f t="shared" ref="H5:H8" si="5">B5+0.15*E5</f>
        <v>3.3929268925662219</v>
      </c>
      <c r="I5" s="2">
        <f t="shared" ref="I5:I8" si="6">C5+0.15*F5</f>
        <v>2.6344265509649949</v>
      </c>
      <c r="J5">
        <f>SIN(3*G5)</f>
        <v>0.7833269096274833</v>
      </c>
      <c r="K5">
        <f>H5+2*I5-J5</f>
        <v>7.8784530848687275</v>
      </c>
      <c r="L5">
        <f>4*H5-2*I5</f>
        <v>8.3028544683348979</v>
      </c>
      <c r="M5" s="1">
        <f>B5+(E5+K5)*0.15/2</f>
        <v>3.5916612201190947</v>
      </c>
      <c r="N5" s="1">
        <f>C5+(F5+L5)*0.15/2</f>
        <v>2.7036773606076148</v>
      </c>
      <c r="U5" t="s">
        <v>41</v>
      </c>
    </row>
    <row r="6" spans="1:21" x14ac:dyDescent="0.25">
      <c r="A6">
        <f t="shared" ref="A6:A8" si="7">G5</f>
        <v>0.3</v>
      </c>
      <c r="B6">
        <f t="shared" si="0"/>
        <v>3.5916612201190947</v>
      </c>
      <c r="C6">
        <f t="shared" si="0"/>
        <v>2.7036773606076148</v>
      </c>
      <c r="D6">
        <f t="shared" si="1"/>
        <v>0.7833269096274833</v>
      </c>
      <c r="E6">
        <f t="shared" si="2"/>
        <v>8.215689031706841</v>
      </c>
      <c r="F6">
        <f t="shared" si="3"/>
        <v>8.9592901592611494</v>
      </c>
      <c r="G6">
        <f t="shared" si="4"/>
        <v>0.44999999999999996</v>
      </c>
      <c r="H6" s="2">
        <f t="shared" si="5"/>
        <v>4.8240145748751209</v>
      </c>
      <c r="I6" s="2">
        <f t="shared" si="6"/>
        <v>4.0475708844967873</v>
      </c>
      <c r="J6">
        <f t="shared" ref="J6:J8" si="8">SIN(3*G6)</f>
        <v>0.97572335782665909</v>
      </c>
      <c r="K6">
        <f>H6+2*I6-J6</f>
        <v>11.943432986042037</v>
      </c>
      <c r="L6">
        <f>4*H6-2*I6</f>
        <v>11.200916530506909</v>
      </c>
      <c r="M6" s="1">
        <f t="shared" ref="M6:M8" si="9">B6+(E6+K6)*0.15/2</f>
        <v>5.1035953714502602</v>
      </c>
      <c r="N6" s="1">
        <f t="shared" ref="N6:N8" si="10">C6+(F6+L6)*0.15/2</f>
        <v>4.2156928623402194</v>
      </c>
    </row>
    <row r="7" spans="1:21" x14ac:dyDescent="0.25">
      <c r="A7">
        <f t="shared" si="7"/>
        <v>0.44999999999999996</v>
      </c>
      <c r="B7">
        <f t="shared" si="0"/>
        <v>5.1035953714502602</v>
      </c>
      <c r="C7">
        <f t="shared" si="0"/>
        <v>4.2156928623402194</v>
      </c>
      <c r="D7">
        <f t="shared" si="1"/>
        <v>0.97572335782665909</v>
      </c>
      <c r="E7">
        <f t="shared" si="2"/>
        <v>12.559257738304041</v>
      </c>
      <c r="F7">
        <f t="shared" si="3"/>
        <v>11.982995761120602</v>
      </c>
      <c r="G7">
        <f t="shared" si="4"/>
        <v>0.6</v>
      </c>
      <c r="H7" s="2">
        <f t="shared" si="5"/>
        <v>6.9874840321958658</v>
      </c>
      <c r="I7" s="2">
        <f t="shared" si="6"/>
        <v>6.0131422265083092</v>
      </c>
      <c r="J7">
        <f t="shared" si="8"/>
        <v>0.97384763087819526</v>
      </c>
      <c r="K7">
        <f>H7+2*I7-J7</f>
        <v>18.039920854334287</v>
      </c>
      <c r="L7">
        <f>4*H7-2*I7</f>
        <v>15.923651675766845</v>
      </c>
      <c r="M7" s="1">
        <f t="shared" si="9"/>
        <v>7.3985337658981347</v>
      </c>
      <c r="N7" s="1">
        <f t="shared" si="10"/>
        <v>6.3086914201067774</v>
      </c>
    </row>
    <row r="8" spans="1:21" x14ac:dyDescent="0.25">
      <c r="A8">
        <f t="shared" si="7"/>
        <v>0.6</v>
      </c>
      <c r="B8">
        <f t="shared" si="0"/>
        <v>7.3985337658981347</v>
      </c>
      <c r="C8">
        <f t="shared" si="0"/>
        <v>6.3086914201067774</v>
      </c>
      <c r="D8">
        <f t="shared" si="1"/>
        <v>0.97384763087819526</v>
      </c>
      <c r="E8">
        <f t="shared" si="2"/>
        <v>19.042068975233491</v>
      </c>
      <c r="F8">
        <f t="shared" si="3"/>
        <v>16.976752223378984</v>
      </c>
      <c r="G8">
        <f t="shared" si="4"/>
        <v>0.75</v>
      </c>
      <c r="H8" s="2">
        <f t="shared" si="5"/>
        <v>10.254844112183157</v>
      </c>
      <c r="I8" s="2">
        <f t="shared" si="6"/>
        <v>8.8552042536136248</v>
      </c>
      <c r="J8">
        <f t="shared" si="8"/>
        <v>0.7780731968879212</v>
      </c>
      <c r="K8">
        <f>H8+2*I8-J8</f>
        <v>27.187179422522487</v>
      </c>
      <c r="L8">
        <f>4*H8-2*I8</f>
        <v>23.308967941505379</v>
      </c>
      <c r="M8" s="1">
        <f t="shared" si="9"/>
        <v>10.865727395729833</v>
      </c>
      <c r="N8" s="1">
        <f t="shared" si="10"/>
        <v>9.3301204324731053</v>
      </c>
    </row>
    <row r="12" spans="1:21" x14ac:dyDescent="0.25">
      <c r="B12" t="s">
        <v>37</v>
      </c>
      <c r="E12" t="s">
        <v>44</v>
      </c>
      <c r="F12" t="s">
        <v>36</v>
      </c>
      <c r="G12" s="1" t="s">
        <v>33</v>
      </c>
      <c r="I12" s="2"/>
      <c r="J12" s="2" t="s">
        <v>13</v>
      </c>
    </row>
    <row r="13" spans="1:21" x14ac:dyDescent="0.25">
      <c r="A13" t="s">
        <v>0</v>
      </c>
      <c r="B13" t="s">
        <v>4</v>
      </c>
      <c r="C13" t="s">
        <v>1</v>
      </c>
      <c r="D13" t="s">
        <v>43</v>
      </c>
      <c r="E13" t="s">
        <v>5</v>
      </c>
      <c r="F13" t="s">
        <v>6</v>
      </c>
      <c r="G13" t="s">
        <v>19</v>
      </c>
      <c r="H13" s="1" t="s">
        <v>14</v>
      </c>
      <c r="I13" s="1" t="s">
        <v>15</v>
      </c>
      <c r="J13" s="2" t="s">
        <v>48</v>
      </c>
      <c r="K13" s="2" t="s">
        <v>47</v>
      </c>
      <c r="L13" t="s">
        <v>8</v>
      </c>
      <c r="M13" t="s">
        <v>49</v>
      </c>
      <c r="N13" t="s">
        <v>50</v>
      </c>
      <c r="O13" s="1" t="s">
        <v>20</v>
      </c>
      <c r="P13" s="1" t="s">
        <v>21</v>
      </c>
      <c r="Q13" s="2" t="s">
        <v>35</v>
      </c>
      <c r="R13" s="2" t="s">
        <v>34</v>
      </c>
      <c r="S13" s="2"/>
      <c r="T13" s="2"/>
      <c r="U13" t="s">
        <v>38</v>
      </c>
    </row>
    <row r="14" spans="1:21" x14ac:dyDescent="0.25">
      <c r="A14">
        <v>0</v>
      </c>
      <c r="B14">
        <v>3</v>
      </c>
      <c r="C14">
        <v>1</v>
      </c>
      <c r="D14">
        <f>2*SIN(3*A14)</f>
        <v>0</v>
      </c>
      <c r="E14">
        <f>2*B14+2*C14-D14</f>
        <v>8</v>
      </c>
      <c r="F14">
        <f>3*B14-2*C14</f>
        <v>7</v>
      </c>
      <c r="G14">
        <f>A14+0.25/2</f>
        <v>0.125</v>
      </c>
      <c r="H14" s="1">
        <f>0.25*E14</f>
        <v>2</v>
      </c>
      <c r="I14" s="1">
        <f>0.25*F14</f>
        <v>1.75</v>
      </c>
      <c r="J14" s="2">
        <f>B14+H14/2</f>
        <v>4</v>
      </c>
      <c r="K14" s="2">
        <f>C14+I14/2</f>
        <v>1.875</v>
      </c>
      <c r="L14">
        <f>2*SIN(3*G14)</f>
        <v>0.73254505817209514</v>
      </c>
      <c r="M14">
        <f>2*J14+2*K14-L14</f>
        <v>11.017454941827905</v>
      </c>
      <c r="N14">
        <f>3*J14-2*K14</f>
        <v>8.25</v>
      </c>
      <c r="O14" s="1">
        <f>0.25*M14</f>
        <v>2.7543637354569763</v>
      </c>
      <c r="P14" s="1">
        <f>0.25*N14</f>
        <v>2.0625</v>
      </c>
      <c r="Q14" s="2">
        <f>B14+O14</f>
        <v>5.7543637354569768</v>
      </c>
      <c r="R14" s="2">
        <f>C14+P14</f>
        <v>3.0625</v>
      </c>
      <c r="S14" s="2"/>
      <c r="T14" s="2"/>
    </row>
    <row r="15" spans="1:21" x14ac:dyDescent="0.25">
      <c r="A15">
        <v>0.25</v>
      </c>
      <c r="B15">
        <f>Q14</f>
        <v>5.7543637354569768</v>
      </c>
      <c r="C15">
        <f t="shared" ref="C15:C18" si="11">R14</f>
        <v>3.0625</v>
      </c>
      <c r="D15">
        <f t="shared" ref="D15:D18" si="12">2*SIN(3*A15)</f>
        <v>1.3632775200466682</v>
      </c>
      <c r="E15">
        <f t="shared" ref="E15:E18" si="13">2*B15+2*C15-D15</f>
        <v>16.270449950867285</v>
      </c>
      <c r="F15">
        <f t="shared" ref="F15:F18" si="14">3*B15-2*C15</f>
        <v>11.13809120637093</v>
      </c>
      <c r="G15">
        <f>A15+G14</f>
        <v>0.375</v>
      </c>
      <c r="H15" s="1">
        <f t="shared" ref="H15:H18" si="15">0.25*E15</f>
        <v>4.0676124877168212</v>
      </c>
      <c r="I15" s="1">
        <f t="shared" ref="I15:I18" si="16">0.25*F15</f>
        <v>2.7845228015927326</v>
      </c>
      <c r="J15" s="2">
        <f t="shared" ref="J15:J18" si="17">B15+H15/2</f>
        <v>7.7881699793153878</v>
      </c>
      <c r="K15" s="2">
        <f t="shared" ref="K15:K18" si="18">C15+I15/2</f>
        <v>4.4547614007963663</v>
      </c>
      <c r="L15">
        <f t="shared" ref="L15:L18" si="19">2*SIN(3*G15)</f>
        <v>1.8045351881981904</v>
      </c>
      <c r="M15">
        <f t="shared" ref="M15:M18" si="20">2*J15+2*K15-L15</f>
        <v>22.681327572025317</v>
      </c>
      <c r="N15">
        <f t="shared" ref="N15:N18" si="21">3*J15-2*K15</f>
        <v>14.454987136353431</v>
      </c>
      <c r="O15" s="1">
        <f t="shared" ref="O15:O18" si="22">0.25*M15</f>
        <v>5.6703318930063293</v>
      </c>
      <c r="P15" s="1">
        <f t="shared" ref="P15:P18" si="23">0.25*N15</f>
        <v>3.6137467840883577</v>
      </c>
      <c r="Q15" s="2">
        <f t="shared" ref="Q15:Q18" si="24">B15+O15</f>
        <v>11.424695628463306</v>
      </c>
      <c r="R15" s="2">
        <f t="shared" ref="R15:R18" si="25">C15+P15</f>
        <v>6.6762467840883577</v>
      </c>
      <c r="S15" s="2"/>
      <c r="T15" s="2"/>
    </row>
    <row r="16" spans="1:21" x14ac:dyDescent="0.25">
      <c r="A16">
        <v>0.5</v>
      </c>
      <c r="B16">
        <f t="shared" ref="B16:B18" si="26">Q15</f>
        <v>11.424695628463306</v>
      </c>
      <c r="C16">
        <f t="shared" si="11"/>
        <v>6.6762467840883577</v>
      </c>
      <c r="D16">
        <f t="shared" si="12"/>
        <v>1.9949899732081089</v>
      </c>
      <c r="E16">
        <f t="shared" si="13"/>
        <v>34.206894851895221</v>
      </c>
      <c r="F16">
        <f t="shared" si="14"/>
        <v>20.921593317213205</v>
      </c>
      <c r="G16">
        <f>A16+G14</f>
        <v>0.625</v>
      </c>
      <c r="H16" s="1">
        <f t="shared" si="15"/>
        <v>8.5517237129738053</v>
      </c>
      <c r="I16" s="1">
        <f t="shared" si="16"/>
        <v>5.2303983293033012</v>
      </c>
      <c r="J16" s="2">
        <f t="shared" si="17"/>
        <v>15.70055748495021</v>
      </c>
      <c r="K16" s="2">
        <f t="shared" si="18"/>
        <v>9.2914459487400087</v>
      </c>
      <c r="L16">
        <f t="shared" si="19"/>
        <v>1.9081715632193876</v>
      </c>
      <c r="M16">
        <f t="shared" si="20"/>
        <v>48.075835304161046</v>
      </c>
      <c r="N16">
        <f t="shared" si="21"/>
        <v>28.518780557370611</v>
      </c>
      <c r="O16" s="1">
        <f t="shared" si="22"/>
        <v>12.018958826040262</v>
      </c>
      <c r="P16" s="1">
        <f t="shared" si="23"/>
        <v>7.1296951393426529</v>
      </c>
      <c r="Q16" s="2">
        <f t="shared" si="24"/>
        <v>23.443654454503566</v>
      </c>
      <c r="R16" s="2">
        <f t="shared" si="25"/>
        <v>13.805941923431011</v>
      </c>
      <c r="S16" s="2"/>
      <c r="T16" s="2"/>
    </row>
    <row r="17" spans="1:21" x14ac:dyDescent="0.25">
      <c r="A17">
        <v>0.75</v>
      </c>
      <c r="B17">
        <f t="shared" si="26"/>
        <v>23.443654454503566</v>
      </c>
      <c r="C17">
        <f t="shared" si="11"/>
        <v>13.805941923431011</v>
      </c>
      <c r="D17">
        <f t="shared" si="12"/>
        <v>1.5561463937758424</v>
      </c>
      <c r="E17">
        <f t="shared" si="13"/>
        <v>72.943046362093312</v>
      </c>
      <c r="F17">
        <f t="shared" si="14"/>
        <v>42.719079516648684</v>
      </c>
      <c r="G17">
        <f>A17+G14</f>
        <v>0.875</v>
      </c>
      <c r="H17" s="1">
        <f t="shared" si="15"/>
        <v>18.235761590523328</v>
      </c>
      <c r="I17" s="1">
        <f t="shared" si="16"/>
        <v>10.679769879162171</v>
      </c>
      <c r="J17" s="2">
        <f t="shared" si="17"/>
        <v>32.561535249765228</v>
      </c>
      <c r="K17" s="2">
        <f t="shared" si="18"/>
        <v>19.145826863012097</v>
      </c>
      <c r="L17">
        <f t="shared" si="19"/>
        <v>0.98784059722017836</v>
      </c>
      <c r="M17">
        <f t="shared" si="20"/>
        <v>102.42688362833447</v>
      </c>
      <c r="N17">
        <f t="shared" si="21"/>
        <v>59.392952023271491</v>
      </c>
      <c r="O17" s="1">
        <f t="shared" si="22"/>
        <v>25.606720907083616</v>
      </c>
      <c r="P17" s="1">
        <f t="shared" si="23"/>
        <v>14.848238005817873</v>
      </c>
      <c r="Q17" s="2">
        <f t="shared" si="24"/>
        <v>49.050375361587186</v>
      </c>
      <c r="R17" s="2">
        <f t="shared" si="25"/>
        <v>28.654179929248883</v>
      </c>
      <c r="S17" s="2"/>
      <c r="T17" s="2"/>
    </row>
    <row r="18" spans="1:21" x14ac:dyDescent="0.25">
      <c r="A18">
        <v>1</v>
      </c>
      <c r="B18">
        <f t="shared" si="26"/>
        <v>49.050375361587186</v>
      </c>
      <c r="C18">
        <f t="shared" si="11"/>
        <v>28.654179929248883</v>
      </c>
      <c r="D18">
        <f t="shared" si="12"/>
        <v>0.28224001611973443</v>
      </c>
      <c r="E18">
        <f t="shared" si="13"/>
        <v>155.12687056555239</v>
      </c>
      <c r="F18">
        <f t="shared" si="14"/>
        <v>89.842766226263791</v>
      </c>
      <c r="G18">
        <f>A18+G14</f>
        <v>1.125</v>
      </c>
      <c r="H18" s="1">
        <f t="shared" si="15"/>
        <v>38.781717641388099</v>
      </c>
      <c r="I18" s="1">
        <f t="shared" si="16"/>
        <v>22.460691556565948</v>
      </c>
      <c r="J18" s="2">
        <f t="shared" si="17"/>
        <v>68.441234182281235</v>
      </c>
      <c r="K18" s="2">
        <f t="shared" si="18"/>
        <v>39.884525707531857</v>
      </c>
      <c r="L18">
        <f t="shared" si="19"/>
        <v>-0.46258762480404364</v>
      </c>
      <c r="M18">
        <f t="shared" si="20"/>
        <v>217.11410740443023</v>
      </c>
      <c r="N18">
        <f t="shared" si="21"/>
        <v>125.55465113178001</v>
      </c>
      <c r="O18" s="1">
        <f t="shared" si="22"/>
        <v>54.278526851107557</v>
      </c>
      <c r="P18" s="1">
        <f t="shared" si="23"/>
        <v>31.388662782945001</v>
      </c>
      <c r="Q18" s="2">
        <f t="shared" si="24"/>
        <v>103.32890221269474</v>
      </c>
      <c r="R18" s="2">
        <f t="shared" si="25"/>
        <v>60.042842712193888</v>
      </c>
      <c r="S18" s="2"/>
      <c r="T18" s="2"/>
    </row>
    <row r="21" spans="1:21" x14ac:dyDescent="0.25">
      <c r="B21" t="s">
        <v>45</v>
      </c>
      <c r="E21" t="s">
        <v>23</v>
      </c>
      <c r="F21" t="s">
        <v>24</v>
      </c>
      <c r="G21" t="s">
        <v>22</v>
      </c>
      <c r="H21" s="2"/>
      <c r="I21" s="2"/>
      <c r="J21" s="2" t="s">
        <v>11</v>
      </c>
      <c r="K21" s="2"/>
      <c r="L21" s="2"/>
      <c r="M21" s="2"/>
      <c r="N21" s="2"/>
      <c r="O21" s="2"/>
      <c r="P21" s="2"/>
      <c r="Q21" s="2"/>
      <c r="R21" s="2"/>
      <c r="S21" s="2"/>
      <c r="T21" s="2"/>
    </row>
    <row r="22" spans="1:21" x14ac:dyDescent="0.25">
      <c r="A22" t="s">
        <v>0</v>
      </c>
      <c r="B22" t="s">
        <v>4</v>
      </c>
      <c r="C22" t="s">
        <v>1</v>
      </c>
      <c r="D22" t="s">
        <v>42</v>
      </c>
      <c r="E22" t="s">
        <v>5</v>
      </c>
      <c r="F22" t="s">
        <v>6</v>
      </c>
      <c r="G22" t="s">
        <v>2</v>
      </c>
      <c r="H22" s="1" t="s">
        <v>14</v>
      </c>
      <c r="I22" s="1" t="s">
        <v>15</v>
      </c>
      <c r="J22" t="s">
        <v>27</v>
      </c>
      <c r="K22" t="s">
        <v>28</v>
      </c>
      <c r="L22" t="s">
        <v>8</v>
      </c>
      <c r="M22" t="s">
        <v>29</v>
      </c>
      <c r="N22" t="s">
        <v>30</v>
      </c>
      <c r="O22" s="1" t="s">
        <v>20</v>
      </c>
      <c r="P22" s="1" t="s">
        <v>21</v>
      </c>
      <c r="Q22" s="1" t="s">
        <v>31</v>
      </c>
      <c r="R22" s="1" t="s">
        <v>32</v>
      </c>
      <c r="U22" s="1" t="s">
        <v>46</v>
      </c>
    </row>
    <row r="23" spans="1:21" x14ac:dyDescent="0.25">
      <c r="A23">
        <v>0</v>
      </c>
      <c r="B23">
        <v>2</v>
      </c>
      <c r="C23">
        <v>-1</v>
      </c>
      <c r="D23">
        <f>0.5*COS(3*A23+1)</f>
        <v>0.27015115293406988</v>
      </c>
      <c r="E23">
        <f>B23+2*C23+4*D23</f>
        <v>1.0806046117362795</v>
      </c>
      <c r="F23">
        <f>B23^2-2*C23</f>
        <v>6</v>
      </c>
      <c r="G23">
        <f>A23+0.3</f>
        <v>0.3</v>
      </c>
      <c r="H23" s="1">
        <f>0.3*E23</f>
        <v>0.32418138352088383</v>
      </c>
      <c r="I23" s="1">
        <f>0.3*F23</f>
        <v>1.7999999999999998</v>
      </c>
      <c r="J23">
        <f>B23+H23</f>
        <v>2.3241813835208838</v>
      </c>
      <c r="K23">
        <f>C23+I23</f>
        <v>0.79999999999999982</v>
      </c>
      <c r="L23">
        <f>0.5*COS(3*G23+1)</f>
        <v>-0.16164478343175168</v>
      </c>
      <c r="M23">
        <f>J23+2*K23+4*L23</f>
        <v>3.2776022497938766</v>
      </c>
      <c r="N23">
        <f>J23^2-2*K23</f>
        <v>3.8018191035050499</v>
      </c>
      <c r="O23" s="1">
        <f>0.3*M23</f>
        <v>0.98328067493816296</v>
      </c>
      <c r="P23" s="1">
        <f>0.3*N23</f>
        <v>1.140545731051515</v>
      </c>
      <c r="Q23" s="1">
        <f>B23+(H23+O23)/2</f>
        <v>2.6537310292295233</v>
      </c>
      <c r="R23" s="1">
        <f>C23+(I23+P23)/2</f>
        <v>0.47027286552575731</v>
      </c>
    </row>
    <row r="24" spans="1:21" x14ac:dyDescent="0.25">
      <c r="A24">
        <f>G23</f>
        <v>0.3</v>
      </c>
      <c r="B24">
        <f t="shared" ref="B24:B27" si="27">Q23</f>
        <v>2.6537310292295233</v>
      </c>
      <c r="C24">
        <f t="shared" ref="C24:C27" si="28">R23</f>
        <v>0.47027286552575731</v>
      </c>
      <c r="D24">
        <f t="shared" ref="D24:D27" si="29">0.5*COS(3*A24+1)</f>
        <v>-0.16164478343175168</v>
      </c>
      <c r="E24">
        <f t="shared" ref="E24:E27" si="30">B24+2*C24+4*D24</f>
        <v>2.9476976265540311</v>
      </c>
      <c r="F24">
        <f t="shared" ref="F24:F27" si="31">B24^2-2*C24</f>
        <v>6.1017426444440703</v>
      </c>
      <c r="G24">
        <f t="shared" ref="G24:G27" si="32">A24+0.3</f>
        <v>0.6</v>
      </c>
      <c r="H24" s="1">
        <f t="shared" ref="H24:H27" si="33">0.3*E24</f>
        <v>0.88430928796620933</v>
      </c>
      <c r="I24" s="1">
        <f t="shared" ref="I24:I27" si="34">0.3*F24</f>
        <v>1.8305227933332211</v>
      </c>
      <c r="J24">
        <f t="shared" ref="J24:J27" si="35">B24+H24</f>
        <v>3.5380403171957324</v>
      </c>
      <c r="K24">
        <f t="shared" ref="K24:K27" si="36">C24+I24</f>
        <v>2.3007956588589784</v>
      </c>
      <c r="L24">
        <f t="shared" ref="L24:L27" si="37">0.5*COS(3*G24+1)</f>
        <v>-0.47111117033432903</v>
      </c>
      <c r="M24">
        <f t="shared" ref="M24:M27" si="38">J24+2*K24+4*L24</f>
        <v>6.2551869535763736</v>
      </c>
      <c r="N24">
        <f t="shared" ref="N24:N27" si="39">J24^2-2*K24</f>
        <v>7.9161379683845228</v>
      </c>
      <c r="O24" s="1">
        <f t="shared" ref="O24:O27" si="40">0.3*M24</f>
        <v>1.876556086072912</v>
      </c>
      <c r="P24" s="1">
        <f t="shared" ref="P24:P27" si="41">0.3*N24</f>
        <v>2.3748413905153569</v>
      </c>
      <c r="Q24" s="1">
        <f t="shared" ref="Q24:Q27" si="42">B24+(H24+O24)/2</f>
        <v>4.0341637162490844</v>
      </c>
      <c r="R24" s="1">
        <f t="shared" ref="R24:R27" si="43">C24+(I24+P24)/2</f>
        <v>2.5729549574500465</v>
      </c>
    </row>
    <row r="25" spans="1:21" x14ac:dyDescent="0.25">
      <c r="A25">
        <f t="shared" ref="A25:A27" si="44">G24</f>
        <v>0.6</v>
      </c>
      <c r="B25">
        <f t="shared" si="27"/>
        <v>4.0341637162490844</v>
      </c>
      <c r="C25">
        <f t="shared" si="28"/>
        <v>2.5729549574500465</v>
      </c>
      <c r="D25">
        <f t="shared" si="29"/>
        <v>-0.47111117033432903</v>
      </c>
      <c r="E25">
        <f t="shared" si="30"/>
        <v>7.2956289498118618</v>
      </c>
      <c r="F25">
        <f t="shared" si="31"/>
        <v>11.128566974600529</v>
      </c>
      <c r="G25">
        <f t="shared" si="32"/>
        <v>0.89999999999999991</v>
      </c>
      <c r="H25" s="1">
        <f t="shared" si="33"/>
        <v>2.1886886849435583</v>
      </c>
      <c r="I25" s="1">
        <f t="shared" si="34"/>
        <v>3.3385700923801589</v>
      </c>
      <c r="J25">
        <f t="shared" si="35"/>
        <v>6.2228524011926432</v>
      </c>
      <c r="K25">
        <f t="shared" si="36"/>
        <v>5.911525049830205</v>
      </c>
      <c r="L25">
        <f t="shared" si="37"/>
        <v>-0.42405001585520413</v>
      </c>
      <c r="M25">
        <f t="shared" si="38"/>
        <v>16.349702437432235</v>
      </c>
      <c r="N25">
        <f t="shared" si="39"/>
        <v>26.900841907368633</v>
      </c>
      <c r="O25" s="1">
        <f t="shared" si="40"/>
        <v>4.9049107312296707</v>
      </c>
      <c r="P25" s="1">
        <f t="shared" si="41"/>
        <v>8.07025257221059</v>
      </c>
      <c r="Q25" s="1">
        <f t="shared" si="42"/>
        <v>7.5809634243356987</v>
      </c>
      <c r="R25" s="1">
        <f t="shared" si="43"/>
        <v>8.2773662897454212</v>
      </c>
    </row>
    <row r="26" spans="1:21" x14ac:dyDescent="0.25">
      <c r="A26">
        <f t="shared" si="44"/>
        <v>0.89999999999999991</v>
      </c>
      <c r="B26">
        <f t="shared" si="27"/>
        <v>7.5809634243356987</v>
      </c>
      <c r="C26">
        <f t="shared" si="28"/>
        <v>8.2773662897454212</v>
      </c>
      <c r="D26">
        <f t="shared" si="29"/>
        <v>-0.42405001585520413</v>
      </c>
      <c r="E26">
        <f t="shared" si="30"/>
        <v>22.439495940405724</v>
      </c>
      <c r="F26">
        <f t="shared" si="31"/>
        <v>40.916273861624802</v>
      </c>
      <c r="G26">
        <f t="shared" si="32"/>
        <v>1.2</v>
      </c>
      <c r="H26" s="1">
        <f t="shared" si="33"/>
        <v>6.731848782121717</v>
      </c>
      <c r="I26" s="1">
        <f t="shared" si="34"/>
        <v>12.27488215848744</v>
      </c>
      <c r="J26">
        <f t="shared" si="35"/>
        <v>14.312812206457416</v>
      </c>
      <c r="K26">
        <f t="shared" si="36"/>
        <v>20.552248448232859</v>
      </c>
      <c r="L26">
        <f t="shared" si="37"/>
        <v>-5.6076263467527435E-2</v>
      </c>
      <c r="M26">
        <f t="shared" si="38"/>
        <v>55.193004049053023</v>
      </c>
      <c r="N26">
        <f t="shared" si="39"/>
        <v>163.75209636085069</v>
      </c>
      <c r="O26" s="1">
        <f t="shared" si="40"/>
        <v>16.557901214715905</v>
      </c>
      <c r="P26" s="1">
        <f t="shared" si="41"/>
        <v>49.125628908255202</v>
      </c>
      <c r="Q26" s="1">
        <f t="shared" si="42"/>
        <v>19.22583842275451</v>
      </c>
      <c r="R26" s="1">
        <f t="shared" si="43"/>
        <v>38.977621823116742</v>
      </c>
    </row>
    <row r="27" spans="1:21" x14ac:dyDescent="0.25">
      <c r="A27">
        <f t="shared" si="44"/>
        <v>1.2</v>
      </c>
      <c r="B27">
        <f t="shared" si="27"/>
        <v>19.22583842275451</v>
      </c>
      <c r="C27">
        <f t="shared" si="28"/>
        <v>38.977621823116742</v>
      </c>
      <c r="D27">
        <f t="shared" si="29"/>
        <v>-5.6076263467527435E-2</v>
      </c>
      <c r="E27">
        <f t="shared" si="30"/>
        <v>96.956777015117879</v>
      </c>
      <c r="F27">
        <f t="shared" si="31"/>
        <v>291.67761941163013</v>
      </c>
      <c r="G27">
        <f t="shared" si="32"/>
        <v>1.5</v>
      </c>
      <c r="H27" s="1">
        <f t="shared" si="33"/>
        <v>29.087033104535362</v>
      </c>
      <c r="I27" s="1">
        <f t="shared" si="34"/>
        <v>87.503285823489037</v>
      </c>
      <c r="J27">
        <f t="shared" si="35"/>
        <v>48.312871527289872</v>
      </c>
      <c r="K27">
        <f t="shared" si="36"/>
        <v>126.48090764660577</v>
      </c>
      <c r="L27">
        <f t="shared" si="37"/>
        <v>0.35433488714563</v>
      </c>
      <c r="M27">
        <f t="shared" si="38"/>
        <v>302.69202636908392</v>
      </c>
      <c r="N27">
        <f t="shared" si="39"/>
        <v>2081.1717399192048</v>
      </c>
      <c r="O27" s="1">
        <f t="shared" si="40"/>
        <v>90.807607910725167</v>
      </c>
      <c r="P27" s="1">
        <f t="shared" si="41"/>
        <v>624.35152197576144</v>
      </c>
      <c r="Q27" s="1">
        <f t="shared" si="42"/>
        <v>79.173158930384773</v>
      </c>
      <c r="R27" s="1">
        <f t="shared" si="43"/>
        <v>394.90502572274198</v>
      </c>
    </row>
    <row r="28" spans="1:21" x14ac:dyDescent="0.25">
      <c r="H28" s="1"/>
      <c r="I28" s="1"/>
      <c r="O28" s="1"/>
      <c r="P28" s="1"/>
      <c r="Q28" s="1"/>
      <c r="R28" s="1"/>
    </row>
  </sheetData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fiu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fiu</dc:creator>
  <cp:lastModifiedBy>levy</cp:lastModifiedBy>
  <cp:lastPrinted>2019-03-29T17:01:05Z</cp:lastPrinted>
  <dcterms:created xsi:type="dcterms:W3CDTF">2013-08-06T07:33:43Z</dcterms:created>
  <dcterms:modified xsi:type="dcterms:W3CDTF">2020-04-14T00:41:12Z</dcterms:modified>
</cp:coreProperties>
</file>