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vy\Desktop\"/>
    </mc:Choice>
  </mc:AlternateContent>
  <bookViews>
    <workbookView xWindow="0" yWindow="0" windowWidth="20490" windowHeight="775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L28" i="1" l="1"/>
  <c r="L29" i="1"/>
  <c r="L30" i="1"/>
  <c r="K29" i="1"/>
  <c r="K30" i="1"/>
  <c r="D29" i="1"/>
  <c r="D30" i="1"/>
  <c r="N28" i="1"/>
  <c r="P28" i="1" s="1"/>
  <c r="R28" i="1" s="1"/>
  <c r="C29" i="1" s="1"/>
  <c r="M28" i="1"/>
  <c r="O28" i="1" s="1"/>
  <c r="Q28" i="1" s="1"/>
  <c r="B29" i="1" s="1"/>
  <c r="J28" i="1"/>
  <c r="I28" i="1"/>
  <c r="A30" i="1"/>
  <c r="A29" i="1"/>
  <c r="K28" i="1"/>
  <c r="G28" i="1"/>
  <c r="H28" i="1"/>
  <c r="F28" i="1"/>
  <c r="E28" i="1"/>
  <c r="D28" i="1"/>
  <c r="F29" i="1" l="1"/>
  <c r="H29" i="1" s="1"/>
  <c r="J29" i="1" s="1"/>
  <c r="E29" i="1"/>
  <c r="G29" i="1" s="1"/>
  <c r="I29" i="1" s="1"/>
  <c r="D12" i="1"/>
  <c r="E12" i="1" s="1"/>
  <c r="F12" i="1"/>
  <c r="H12" i="1"/>
  <c r="I12" i="1"/>
  <c r="J12" i="1"/>
  <c r="N11" i="1"/>
  <c r="M11" i="1"/>
  <c r="L11" i="1"/>
  <c r="K11" i="1"/>
  <c r="J11" i="1"/>
  <c r="H11" i="1"/>
  <c r="G11" i="1"/>
  <c r="F11" i="1"/>
  <c r="E11" i="1"/>
  <c r="D11" i="1"/>
  <c r="D5" i="1"/>
  <c r="F5" i="1" s="1"/>
  <c r="H5" i="1" s="1"/>
  <c r="E5" i="1"/>
  <c r="G5" i="1"/>
  <c r="I5" i="1" s="1"/>
  <c r="K5" i="1"/>
  <c r="L5" i="1"/>
  <c r="R4" i="1"/>
  <c r="Q4" i="1"/>
  <c r="P4" i="1"/>
  <c r="O4" i="1"/>
  <c r="N4" i="1"/>
  <c r="M4" i="1"/>
  <c r="L4" i="1"/>
  <c r="J4" i="1"/>
  <c r="I4" i="1"/>
  <c r="E4" i="1"/>
  <c r="D4" i="1"/>
  <c r="N29" i="1" l="1"/>
  <c r="P29" i="1" s="1"/>
  <c r="R29" i="1" s="1"/>
  <c r="C30" i="1" s="1"/>
  <c r="M29" i="1"/>
  <c r="O29" i="1" s="1"/>
  <c r="Q29" i="1" s="1"/>
  <c r="B30" i="1" s="1"/>
  <c r="G12" i="1"/>
  <c r="J5" i="1"/>
  <c r="M5" i="1" s="1"/>
  <c r="O5" i="1" s="1"/>
  <c r="Q5" i="1" s="1"/>
  <c r="D19" i="1"/>
  <c r="E19" i="1" s="1"/>
  <c r="H19" i="1" s="1"/>
  <c r="B20" i="1" s="1"/>
  <c r="G19" i="1"/>
  <c r="F19" i="1"/>
  <c r="I19" i="1" s="1"/>
  <c r="C20" i="1" s="1"/>
  <c r="F30" i="1" l="1"/>
  <c r="E30" i="1"/>
  <c r="G30" i="1" s="1"/>
  <c r="I30" i="1" s="1"/>
  <c r="H30" i="1"/>
  <c r="J30" i="1" s="1"/>
  <c r="K12" i="1"/>
  <c r="M12" i="1" s="1"/>
  <c r="L12" i="1"/>
  <c r="N12" i="1" s="1"/>
  <c r="N5" i="1"/>
  <c r="P5" i="1" s="1"/>
  <c r="R5" i="1" s="1"/>
  <c r="F20" i="1"/>
  <c r="I20" i="1" s="1"/>
  <c r="C21" i="1" s="1"/>
  <c r="A20" i="1"/>
  <c r="D20" i="1" s="1"/>
  <c r="E20" i="1" s="1"/>
  <c r="H20" i="1" s="1"/>
  <c r="B21" i="1" s="1"/>
  <c r="I11" i="1"/>
  <c r="K4" i="1"/>
  <c r="G4" i="1"/>
  <c r="F4" i="1"/>
  <c r="M30" i="1" l="1"/>
  <c r="O30" i="1" s="1"/>
  <c r="Q30" i="1" s="1"/>
  <c r="N30" i="1"/>
  <c r="H4" i="1"/>
  <c r="A12" i="1"/>
  <c r="A5" i="1"/>
  <c r="G20" i="1"/>
  <c r="P30" i="1" l="1"/>
  <c r="R30" i="1" s="1"/>
  <c r="C12" i="1"/>
  <c r="C5" i="1"/>
  <c r="B5" i="1"/>
  <c r="A21" i="1"/>
  <c r="D21" i="1" s="1"/>
  <c r="B12" i="1" l="1"/>
  <c r="A13" i="1"/>
  <c r="A6" i="1"/>
  <c r="G21" i="1"/>
  <c r="A22" i="1" s="1"/>
  <c r="D13" i="1" l="1"/>
  <c r="I13" i="1"/>
  <c r="J13" i="1" s="1"/>
  <c r="K6" i="1"/>
  <c r="L6" i="1" s="1"/>
  <c r="D6" i="1"/>
  <c r="D22" i="1"/>
  <c r="G22" i="1"/>
  <c r="A23" i="1" s="1"/>
  <c r="C13" i="1"/>
  <c r="B13" i="1" l="1"/>
  <c r="B6" i="1"/>
  <c r="D23" i="1"/>
  <c r="G23" i="1"/>
  <c r="E21" i="1"/>
  <c r="H21" i="1" s="1"/>
  <c r="B22" i="1" s="1"/>
  <c r="F21" i="1"/>
  <c r="I21" i="1" s="1"/>
  <c r="C22" i="1" s="1"/>
  <c r="F13" i="1" l="1"/>
  <c r="E13" i="1"/>
  <c r="G13" i="1" s="1"/>
  <c r="E6" i="1"/>
  <c r="G6" i="1" s="1"/>
  <c r="I6" i="1"/>
  <c r="F22" i="1"/>
  <c r="I22" i="1" s="1"/>
  <c r="C23" i="1" s="1"/>
  <c r="E22" i="1"/>
  <c r="H22" i="1" s="1"/>
  <c r="B23" i="1" s="1"/>
  <c r="C6" i="1"/>
  <c r="H13" i="1" l="1"/>
  <c r="K13" i="1" s="1"/>
  <c r="M13" i="1" s="1"/>
  <c r="J6" i="1"/>
  <c r="N6" i="1" s="1"/>
  <c r="P6" i="1" s="1"/>
  <c r="R6" i="1" s="1"/>
  <c r="F6" i="1"/>
  <c r="H6" i="1" s="1"/>
  <c r="E23" i="1"/>
  <c r="H23" i="1" s="1"/>
  <c r="F23" i="1"/>
  <c r="I23" i="1" s="1"/>
  <c r="L13" i="1" l="1"/>
  <c r="N13" i="1" s="1"/>
  <c r="M6" i="1"/>
  <c r="O6" i="1" s="1"/>
  <c r="Q6" i="1" s="1"/>
</calcChain>
</file>

<file path=xl/sharedStrings.xml><?xml version="1.0" encoding="utf-8"?>
<sst xmlns="http://schemas.openxmlformats.org/spreadsheetml/2006/main" count="89" uniqueCount="59">
  <si>
    <t>ti</t>
  </si>
  <si>
    <t>Fi</t>
  </si>
  <si>
    <t>vi</t>
  </si>
  <si>
    <t>Pi=1-4sin3ti</t>
  </si>
  <si>
    <t>f(ti,Fi,vi)</t>
  </si>
  <si>
    <t>g(ti,Fi,vi)</t>
  </si>
  <si>
    <t>ti+delt</t>
  </si>
  <si>
    <t>Fi+1p</t>
  </si>
  <si>
    <t>vi+1p</t>
  </si>
  <si>
    <t>f(ti+1, Fi+1, vi+1)</t>
  </si>
  <si>
    <t>g(ti+1, Fi+1, vi+1)</t>
  </si>
  <si>
    <t>Pi+1</t>
  </si>
  <si>
    <t>Oi</t>
  </si>
  <si>
    <t>Di=cos(3ti+1)</t>
  </si>
  <si>
    <t>f(Oi,vi,ti)</t>
  </si>
  <si>
    <t>g(Oi,vi,ti)</t>
  </si>
  <si>
    <t>Oi+1p</t>
  </si>
  <si>
    <t>Di+1</t>
  </si>
  <si>
    <t>f(Oi+1, vi+1,ti+1)</t>
  </si>
  <si>
    <t>g(Oi+1, vi+1,ti+1)</t>
  </si>
  <si>
    <t>Oi+1c</t>
  </si>
  <si>
    <t>vi+1C</t>
  </si>
  <si>
    <t>verB</t>
  </si>
  <si>
    <t>verA</t>
  </si>
  <si>
    <t>Di=-1+2sin(3ti)</t>
  </si>
  <si>
    <t>verC</t>
  </si>
  <si>
    <t>k1</t>
  </si>
  <si>
    <t>l1</t>
  </si>
  <si>
    <t>Fi+1</t>
  </si>
  <si>
    <t>vi+1</t>
  </si>
  <si>
    <t>k2</t>
  </si>
  <si>
    <t>l2</t>
  </si>
  <si>
    <r>
      <t>D</t>
    </r>
    <r>
      <rPr>
        <sz val="11"/>
        <color theme="1"/>
        <rFont val="Calibri"/>
        <family val="2"/>
        <scheme val="minor"/>
      </rPr>
      <t>t=0.1</t>
    </r>
  </si>
  <si>
    <t>dO/dt=O^2-3v+2D</t>
  </si>
  <si>
    <t>dv/dt=-O-v^2</t>
  </si>
  <si>
    <t>mod Euler</t>
  </si>
  <si>
    <r>
      <t>D</t>
    </r>
    <r>
      <rPr>
        <sz val="11"/>
        <color theme="1"/>
        <rFont val="Calibri"/>
        <family val="2"/>
        <scheme val="minor"/>
      </rPr>
      <t>t=0.2</t>
    </r>
  </si>
  <si>
    <t>dF/dt=-3F^2+4v</t>
  </si>
  <si>
    <t>dv/dt=-F-2v+P</t>
  </si>
  <si>
    <t>RK2</t>
  </si>
  <si>
    <t>dO/dt=O^2+2v+2D</t>
  </si>
  <si>
    <t>dv/dt=O-2v</t>
  </si>
  <si>
    <t>Euler</t>
  </si>
  <si>
    <t>The amount of time for the RK2 to produce the same global error is sqrt(0.1)=0.3162 sec.  In those 10 minutes it will take 600sec/0.3162sec/time step=1898 time steps</t>
  </si>
  <si>
    <t>Thus you save 6000-3796=2204 FLOPs by using the RK2 method compared to the Euler method.</t>
  </si>
  <si>
    <r>
      <t xml:space="preserve">suppose we want to determine the stepsize we can use for the RK2 that produces the </t>
    </r>
    <r>
      <rPr>
        <b/>
        <sz val="11"/>
        <color theme="1"/>
        <rFont val="Calibri"/>
        <family val="2"/>
        <scheme val="minor"/>
      </rPr>
      <t>same</t>
    </r>
    <r>
      <rPr>
        <sz val="11"/>
        <color theme="1"/>
        <rFont val="Calibri"/>
        <family val="2"/>
        <scheme val="minor"/>
      </rPr>
      <t xml:space="preserve"> GLOBAL error as the Euler technique.  </t>
    </r>
  </si>
  <si>
    <t>In this example: The Euler method does one FLOP per time step or 6000 FLOPs in 10 minutes.  The RK2 method does 2 FLOPs per time step or 2 x 1898 FLOPs in 10 minutes=3796 FLOPs in 10 minutes</t>
  </si>
  <si>
    <r>
      <t xml:space="preserve"> If the two D values are assumed the same that means that </t>
    </r>
    <r>
      <rPr>
        <sz val="11"/>
        <color theme="1"/>
        <rFont val="Symbol"/>
        <family val="1"/>
        <charset val="2"/>
      </rPr>
      <t>D</t>
    </r>
    <r>
      <rPr>
        <sz val="11"/>
        <color theme="1"/>
        <rFont val="Calibri"/>
        <family val="2"/>
        <scheme val="minor"/>
      </rPr>
      <t>t</t>
    </r>
    <r>
      <rPr>
        <vertAlign val="subscript"/>
        <sz val="11"/>
        <color theme="1"/>
        <rFont val="Calibri"/>
        <family val="2"/>
        <scheme val="minor"/>
      </rPr>
      <t>RK2</t>
    </r>
    <r>
      <rPr>
        <sz val="11"/>
        <color theme="1"/>
        <rFont val="Calibri"/>
        <family val="2"/>
        <scheme val="minor"/>
      </rPr>
      <t xml:space="preserve"> = sqrt (</t>
    </r>
    <r>
      <rPr>
        <sz val="11"/>
        <color theme="1"/>
        <rFont val="Symbol"/>
        <family val="1"/>
        <charset val="2"/>
      </rPr>
      <t>D</t>
    </r>
    <r>
      <rPr>
        <sz val="11"/>
        <color theme="1"/>
        <rFont val="Calibri"/>
        <family val="2"/>
        <scheme val="minor"/>
      </rPr>
      <t>t</t>
    </r>
    <r>
      <rPr>
        <vertAlign val="subscript"/>
        <sz val="11"/>
        <color theme="1"/>
        <rFont val="Calibri"/>
        <family val="2"/>
        <scheme val="minor"/>
      </rPr>
      <t>EM</t>
    </r>
    <r>
      <rPr>
        <sz val="11"/>
        <color theme="1"/>
        <rFont val="Calibri"/>
        <family val="2"/>
        <scheme val="minor"/>
      </rPr>
      <t>)</t>
    </r>
  </si>
  <si>
    <r>
      <t xml:space="preserve">Now by setting these two terms equal to each other, you can solve for  </t>
    </r>
    <r>
      <rPr>
        <sz val="11"/>
        <color theme="1"/>
        <rFont val="Symbol"/>
        <family val="1"/>
        <charset val="2"/>
      </rPr>
      <t>D</t>
    </r>
    <r>
      <rPr>
        <sz val="11"/>
        <color theme="1"/>
        <rFont val="Calibri"/>
        <family val="2"/>
        <scheme val="minor"/>
      </rPr>
      <t>t</t>
    </r>
    <r>
      <rPr>
        <vertAlign val="subscript"/>
        <sz val="11"/>
        <color theme="1"/>
        <rFont val="Calibri"/>
        <family val="2"/>
        <scheme val="minor"/>
      </rPr>
      <t>RK2</t>
    </r>
    <r>
      <rPr>
        <sz val="11"/>
        <color theme="1"/>
        <rFont val="Calibri"/>
        <family val="2"/>
        <scheme val="minor"/>
      </rPr>
      <t xml:space="preserve"> .  </t>
    </r>
  </si>
  <si>
    <r>
      <t xml:space="preserve"> Let's also say that </t>
    </r>
    <r>
      <rPr>
        <sz val="11"/>
        <color theme="1"/>
        <rFont val="Symbol"/>
        <family val="1"/>
        <charset val="2"/>
      </rPr>
      <t>D</t>
    </r>
    <r>
      <rPr>
        <sz val="11"/>
        <color theme="1"/>
        <rFont val="Calibri"/>
        <family val="2"/>
        <scheme val="minor"/>
      </rPr>
      <t>t</t>
    </r>
    <r>
      <rPr>
        <vertAlign val="subscript"/>
        <sz val="9"/>
        <color theme="1"/>
        <rFont val="Calibri"/>
        <family val="2"/>
        <scheme val="minor"/>
      </rPr>
      <t>EM</t>
    </r>
    <r>
      <rPr>
        <sz val="11"/>
        <color theme="1"/>
        <rFont val="Calibri"/>
        <family val="2"/>
        <scheme val="minor"/>
      </rPr>
      <t>=0.1 sec.  So in 10 minutes (=600 secs) it will take 600 sec/0.1 sec/time step=6000 time steps for the Euler method to do its computation in 10 minutes.</t>
    </r>
  </si>
  <si>
    <t xml:space="preserve">To determine the number of FLOPs you save:  Assume you are given the final computation time, e.g., 10 minutes. </t>
  </si>
  <si>
    <r>
      <t xml:space="preserve"> The global error for the RK2 method is D(</t>
    </r>
    <r>
      <rPr>
        <sz val="11"/>
        <color theme="1"/>
        <rFont val="Symbol"/>
        <family val="1"/>
        <charset val="2"/>
      </rPr>
      <t>D</t>
    </r>
    <r>
      <rPr>
        <sz val="11"/>
        <color theme="1"/>
        <rFont val="Calibri"/>
        <family val="2"/>
        <scheme val="minor"/>
      </rPr>
      <t>t</t>
    </r>
    <r>
      <rPr>
        <vertAlign val="subscript"/>
        <sz val="11"/>
        <color theme="1"/>
        <rFont val="Calibri"/>
        <family val="2"/>
        <scheme val="minor"/>
      </rPr>
      <t>RK2</t>
    </r>
    <r>
      <rPr>
        <sz val="11"/>
        <color theme="1"/>
        <rFont val="Calibri"/>
        <family val="2"/>
        <scheme val="minor"/>
      </rPr>
      <t>)^2.  The global error for the Euler method is D</t>
    </r>
    <r>
      <rPr>
        <sz val="11"/>
        <color theme="1"/>
        <rFont val="Symbol"/>
        <family val="1"/>
        <charset val="2"/>
      </rPr>
      <t>D</t>
    </r>
    <r>
      <rPr>
        <sz val="11"/>
        <color theme="1"/>
        <rFont val="Calibri"/>
        <family val="2"/>
        <scheme val="minor"/>
      </rPr>
      <t>t</t>
    </r>
    <r>
      <rPr>
        <vertAlign val="subscript"/>
        <sz val="11"/>
        <color theme="1"/>
        <rFont val="Calibri"/>
        <family val="2"/>
        <scheme val="minor"/>
      </rPr>
      <t>EM</t>
    </r>
    <r>
      <rPr>
        <sz val="11"/>
        <color theme="1"/>
        <rFont val="Calibri"/>
        <family val="2"/>
        <scheme val="minor"/>
      </rPr>
      <t xml:space="preserve">.  </t>
    </r>
  </si>
  <si>
    <r>
      <t xml:space="preserve">Note:  If the two D values are not assumed the same,                                                             then </t>
    </r>
    <r>
      <rPr>
        <sz val="11"/>
        <color theme="1"/>
        <rFont val="Symbol"/>
        <family val="1"/>
        <charset val="2"/>
      </rPr>
      <t>D</t>
    </r>
    <r>
      <rPr>
        <sz val="11"/>
        <color theme="1"/>
        <rFont val="Calibri"/>
        <family val="2"/>
        <scheme val="minor"/>
      </rPr>
      <t>t</t>
    </r>
    <r>
      <rPr>
        <vertAlign val="subscript"/>
        <sz val="11"/>
        <color theme="1"/>
        <rFont val="Calibri"/>
        <family val="2"/>
        <scheme val="minor"/>
      </rPr>
      <t>RK2</t>
    </r>
    <r>
      <rPr>
        <sz val="11"/>
        <color theme="1"/>
        <rFont val="Calibri"/>
        <family val="2"/>
        <scheme val="minor"/>
      </rPr>
      <t xml:space="preserve"> = sqrt ((D</t>
    </r>
    <r>
      <rPr>
        <vertAlign val="subscript"/>
        <sz val="11"/>
        <color theme="1"/>
        <rFont val="Calibri"/>
        <family val="2"/>
        <scheme val="minor"/>
      </rPr>
      <t>EM</t>
    </r>
    <r>
      <rPr>
        <sz val="11"/>
        <color theme="1"/>
        <rFont val="Calibri"/>
        <family val="2"/>
        <scheme val="minor"/>
      </rPr>
      <t>/D</t>
    </r>
    <r>
      <rPr>
        <vertAlign val="subscript"/>
        <sz val="11"/>
        <color theme="1"/>
        <rFont val="Calibri"/>
        <family val="2"/>
        <scheme val="minor"/>
      </rPr>
      <t>RK2</t>
    </r>
    <r>
      <rPr>
        <sz val="11"/>
        <color theme="1"/>
        <rFont val="Calibri"/>
        <family val="2"/>
        <scheme val="minor"/>
      </rPr>
      <t>)</t>
    </r>
    <r>
      <rPr>
        <sz val="11"/>
        <color theme="1"/>
        <rFont val="Symbol"/>
        <family val="1"/>
        <charset val="2"/>
      </rPr>
      <t>D</t>
    </r>
    <r>
      <rPr>
        <sz val="11"/>
        <color theme="1"/>
        <rFont val="Calibri"/>
        <family val="2"/>
        <scheme val="minor"/>
      </rPr>
      <t>t</t>
    </r>
    <r>
      <rPr>
        <vertAlign val="subscript"/>
        <sz val="11"/>
        <color theme="1"/>
        <rFont val="Calibri"/>
        <family val="2"/>
        <scheme val="minor"/>
      </rPr>
      <t>EM</t>
    </r>
    <r>
      <rPr>
        <sz val="11"/>
        <color theme="1"/>
        <rFont val="Calibri"/>
        <family val="2"/>
        <scheme val="minor"/>
      </rPr>
      <t>)</t>
    </r>
  </si>
  <si>
    <t>RK2 midpoint</t>
  </si>
  <si>
    <t>ti+delt/2</t>
  </si>
  <si>
    <t>Oi+k1/2</t>
  </si>
  <si>
    <t>vi+l1/2</t>
  </si>
  <si>
    <r>
      <t xml:space="preserve">If </t>
    </r>
    <r>
      <rPr>
        <sz val="11"/>
        <color theme="1"/>
        <rFont val="Symbol"/>
        <family val="1"/>
        <charset val="2"/>
      </rPr>
      <t>D</t>
    </r>
    <r>
      <rPr>
        <sz val="11"/>
        <color theme="1"/>
        <rFont val="Calibri"/>
        <family val="2"/>
        <scheme val="minor"/>
      </rPr>
      <t>t</t>
    </r>
    <r>
      <rPr>
        <vertAlign val="subscript"/>
        <sz val="11"/>
        <color theme="1"/>
        <rFont val="Calibri"/>
        <family val="2"/>
        <scheme val="minor"/>
      </rPr>
      <t xml:space="preserve">EM </t>
    </r>
    <r>
      <rPr>
        <sz val="11"/>
        <color theme="1"/>
        <rFont val="Calibri"/>
        <family val="2"/>
        <scheme val="minor"/>
      </rPr>
      <t>= 0.1 sec, then sqrt (</t>
    </r>
    <r>
      <rPr>
        <sz val="11"/>
        <color theme="1"/>
        <rFont val="Symbol"/>
        <family val="1"/>
        <charset val="2"/>
      </rPr>
      <t>D</t>
    </r>
    <r>
      <rPr>
        <sz val="11"/>
        <color theme="1"/>
        <rFont val="Calibri"/>
        <family val="2"/>
        <scheme val="minor"/>
      </rPr>
      <t>t</t>
    </r>
    <r>
      <rPr>
        <vertAlign val="subscript"/>
        <sz val="11"/>
        <color theme="1"/>
        <rFont val="Calibri"/>
        <family val="2"/>
        <scheme val="minor"/>
      </rPr>
      <t>EM</t>
    </r>
    <r>
      <rPr>
        <sz val="11"/>
        <color theme="1"/>
        <rFont val="Calibri"/>
        <family val="2"/>
        <scheme val="minor"/>
      </rPr>
      <t>)=0.3162 sec.  Meaning you can take a much bigger time step with RK2, more than 3 times that of Euler method.</t>
    </r>
  </si>
  <si>
    <t>Oi+1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</si>
</sst>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Symbol"/>
      <family val="1"/>
      <charset val="2"/>
    </font>
    <font>
      <b/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vertAlign val="subscript"/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/>
    <xf numFmtId="0" fontId="0" fillId="0" borderId="0" xfId="0" applyAlignment="1">
      <alignment wrapText="1"/>
    </xf>
    <xf numFmtId="0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C34"/>
  <sheetViews>
    <sheetView tabSelected="1" topLeftCell="A19" workbookViewId="0">
      <selection activeCell="A28" sqref="A28:R30"/>
    </sheetView>
  </sheetViews>
  <sheetFormatPr defaultRowHeight="15" x14ac:dyDescent="0.25"/>
  <cols>
    <col min="1" max="1" width="6.85546875" customWidth="1"/>
    <col min="2" max="3" width="11.5703125" bestFit="1" customWidth="1"/>
    <col min="4" max="4" width="14.42578125" customWidth="1"/>
    <col min="5" max="10" width="11.5703125" bestFit="1" customWidth="1"/>
    <col min="11" max="11" width="13" customWidth="1"/>
    <col min="12" max="12" width="15.7109375" customWidth="1"/>
    <col min="13" max="17" width="11.5703125" bestFit="1" customWidth="1"/>
    <col min="18" max="18" width="9.28515625" customWidth="1"/>
  </cols>
  <sheetData>
    <row r="2" spans="1:26" x14ac:dyDescent="0.25">
      <c r="B2" s="1" t="s">
        <v>36</v>
      </c>
      <c r="D2" t="s">
        <v>37</v>
      </c>
      <c r="F2" t="s">
        <v>38</v>
      </c>
      <c r="J2" t="s">
        <v>39</v>
      </c>
    </row>
    <row r="3" spans="1:26" x14ac:dyDescent="0.25">
      <c r="A3" t="s">
        <v>0</v>
      </c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26</v>
      </c>
      <c r="H3" t="s">
        <v>27</v>
      </c>
      <c r="I3" t="s">
        <v>7</v>
      </c>
      <c r="J3" t="s">
        <v>8</v>
      </c>
      <c r="K3" t="s">
        <v>6</v>
      </c>
      <c r="L3" t="s">
        <v>11</v>
      </c>
      <c r="M3" t="s">
        <v>9</v>
      </c>
      <c r="N3" t="s">
        <v>10</v>
      </c>
      <c r="O3" t="s">
        <v>30</v>
      </c>
      <c r="P3" t="s">
        <v>31</v>
      </c>
      <c r="Q3" t="s">
        <v>28</v>
      </c>
      <c r="R3" t="s">
        <v>29</v>
      </c>
    </row>
    <row r="4" spans="1:26" x14ac:dyDescent="0.25">
      <c r="A4">
        <v>0</v>
      </c>
      <c r="B4">
        <v>-2</v>
      </c>
      <c r="C4">
        <v>-1</v>
      </c>
      <c r="D4">
        <f>1-4*SIN(3*A4)</f>
        <v>1</v>
      </c>
      <c r="E4">
        <f>-3*B4^2+4*C4</f>
        <v>-16</v>
      </c>
      <c r="F4">
        <f>-B4-2*C4+D4</f>
        <v>5</v>
      </c>
      <c r="G4">
        <f>0.2*E4</f>
        <v>-3.2</v>
      </c>
      <c r="H4">
        <f>0.2*F4</f>
        <v>1</v>
      </c>
      <c r="I4">
        <f>B4+G4</f>
        <v>-5.2</v>
      </c>
      <c r="J4">
        <f>C4+H4</f>
        <v>0</v>
      </c>
      <c r="K4">
        <f>A4+0.2</f>
        <v>0.2</v>
      </c>
      <c r="L4">
        <f>1-4*SIN(3*K4)</f>
        <v>-1.2585698935801419</v>
      </c>
      <c r="M4">
        <f>-3*I4^2+4*J4</f>
        <v>-81.12</v>
      </c>
      <c r="N4">
        <f>-I4-2*J4+L4</f>
        <v>3.9414301064198582</v>
      </c>
      <c r="O4">
        <f>0.2*M4</f>
        <v>-16.224</v>
      </c>
      <c r="P4">
        <f>0.2*N4</f>
        <v>0.78828602128397174</v>
      </c>
      <c r="Q4">
        <f>B4+0.5*(G4+O4)</f>
        <v>-11.712</v>
      </c>
      <c r="R4">
        <f>C4+(H4+P4)/2</f>
        <v>-0.10585698935801413</v>
      </c>
      <c r="T4" t="s">
        <v>23</v>
      </c>
    </row>
    <row r="5" spans="1:26" x14ac:dyDescent="0.25">
      <c r="A5">
        <f>K4</f>
        <v>0.2</v>
      </c>
      <c r="B5">
        <f>Q4</f>
        <v>-11.712</v>
      </c>
      <c r="C5">
        <f>R4</f>
        <v>-0.10585698935801413</v>
      </c>
      <c r="D5">
        <f t="shared" ref="D5:D6" si="0">1-4*SIN(3*A5)</f>
        <v>-1.2585698935801419</v>
      </c>
      <c r="E5">
        <f t="shared" ref="E5:E6" si="1">-3*B5^2+4*C5</f>
        <v>-411.93625995743207</v>
      </c>
      <c r="F5">
        <f t="shared" ref="F5:F6" si="2">-B5-2*C5+D5</f>
        <v>10.665144085135886</v>
      </c>
      <c r="G5">
        <f t="shared" ref="G5:G6" si="3">0.2*E5</f>
        <v>-82.387251991486423</v>
      </c>
      <c r="H5">
        <f t="shared" ref="H5:H6" si="4">0.2*F5</f>
        <v>2.1330288170271774</v>
      </c>
      <c r="I5">
        <f t="shared" ref="I5:I6" si="5">B5+G5</f>
        <v>-94.099251991486426</v>
      </c>
      <c r="J5">
        <f t="shared" ref="J5:J6" si="6">C5+H5</f>
        <v>2.0271718276691635</v>
      </c>
      <c r="K5">
        <f t="shared" ref="K5:K6" si="7">A5+0.2</f>
        <v>0.4</v>
      </c>
      <c r="L5">
        <f t="shared" ref="L5:L6" si="8">1-4*SIN(3*K5)</f>
        <v>-2.7281563438689056</v>
      </c>
      <c r="M5">
        <f t="shared" ref="M5:M6" si="9">-3*I5^2+4*J5</f>
        <v>-26555.89898876111</v>
      </c>
      <c r="N5">
        <f t="shared" ref="N5:N6" si="10">-I5-2*J5+L5</f>
        <v>87.316751992279194</v>
      </c>
      <c r="O5">
        <f t="shared" ref="O5:O6" si="11">0.2*M5</f>
        <v>-5311.1797977522219</v>
      </c>
      <c r="P5">
        <f t="shared" ref="P5:P6" si="12">0.2*N5</f>
        <v>17.463350398455841</v>
      </c>
      <c r="Q5">
        <f t="shared" ref="Q5:Q6" si="13">B5+0.5*(G5+O5)</f>
        <v>-2708.4955248718543</v>
      </c>
      <c r="R5">
        <f t="shared" ref="R5:R6" si="14">C5+(H5+P5)/2</f>
        <v>9.6923326183834959</v>
      </c>
    </row>
    <row r="6" spans="1:26" x14ac:dyDescent="0.25">
      <c r="A6">
        <f>K5</f>
        <v>0.4</v>
      </c>
      <c r="B6">
        <f>Q5</f>
        <v>-2708.4955248718543</v>
      </c>
      <c r="C6">
        <f>R5</f>
        <v>9.6923326183834959</v>
      </c>
      <c r="D6">
        <f t="shared" si="0"/>
        <v>-2.7281563438689056</v>
      </c>
      <c r="E6">
        <f t="shared" si="1"/>
        <v>-22007805.255422112</v>
      </c>
      <c r="F6">
        <f t="shared" si="2"/>
        <v>2686.3827032912186</v>
      </c>
      <c r="G6">
        <f t="shared" si="3"/>
        <v>-4401561.0510844225</v>
      </c>
      <c r="H6">
        <f t="shared" si="4"/>
        <v>537.27654065824379</v>
      </c>
      <c r="I6">
        <f t="shared" si="5"/>
        <v>-4404269.5466092946</v>
      </c>
      <c r="J6">
        <f t="shared" si="6"/>
        <v>546.96887327662728</v>
      </c>
      <c r="K6">
        <f t="shared" si="7"/>
        <v>0.60000000000000009</v>
      </c>
      <c r="L6">
        <f t="shared" si="8"/>
        <v>-2.8953905235127806</v>
      </c>
      <c r="M6">
        <f t="shared" si="9"/>
        <v>-58192770715382.25</v>
      </c>
      <c r="N6">
        <f t="shared" si="10"/>
        <v>4403172.7134722173</v>
      </c>
      <c r="O6">
        <f t="shared" si="11"/>
        <v>-11638554143076.451</v>
      </c>
      <c r="P6">
        <f t="shared" si="12"/>
        <v>880634.54269444349</v>
      </c>
      <c r="Q6">
        <f t="shared" si="13"/>
        <v>-5819279275027.2461</v>
      </c>
      <c r="R6">
        <f t="shared" si="14"/>
        <v>440595.60195016925</v>
      </c>
    </row>
    <row r="8" spans="1:26" x14ac:dyDescent="0.25">
      <c r="U8" s="2"/>
      <c r="V8" s="2"/>
      <c r="W8" s="2"/>
      <c r="X8" s="2"/>
      <c r="Y8" s="2"/>
      <c r="Z8" s="2"/>
    </row>
    <row r="9" spans="1:26" x14ac:dyDescent="0.25">
      <c r="B9" s="1" t="s">
        <v>32</v>
      </c>
      <c r="D9" t="s">
        <v>33</v>
      </c>
      <c r="F9" t="s">
        <v>34</v>
      </c>
      <c r="J9" t="s">
        <v>35</v>
      </c>
      <c r="U9" s="2"/>
      <c r="V9" s="2"/>
      <c r="W9" s="2"/>
      <c r="X9" s="2"/>
      <c r="Y9" s="2"/>
      <c r="Z9" s="2"/>
    </row>
    <row r="10" spans="1:26" ht="15" customHeight="1" x14ac:dyDescent="0.25">
      <c r="A10" t="s">
        <v>0</v>
      </c>
      <c r="B10" t="s">
        <v>12</v>
      </c>
      <c r="C10" t="s">
        <v>2</v>
      </c>
      <c r="D10" t="s">
        <v>13</v>
      </c>
      <c r="E10" t="s">
        <v>14</v>
      </c>
      <c r="F10" t="s">
        <v>15</v>
      </c>
      <c r="G10" t="s">
        <v>16</v>
      </c>
      <c r="H10" t="s">
        <v>8</v>
      </c>
      <c r="I10" t="s">
        <v>6</v>
      </c>
      <c r="J10" t="s">
        <v>17</v>
      </c>
      <c r="K10" t="s">
        <v>18</v>
      </c>
      <c r="L10" t="s">
        <v>19</v>
      </c>
      <c r="M10" t="s">
        <v>20</v>
      </c>
      <c r="N10" t="s">
        <v>21</v>
      </c>
      <c r="P10" t="s">
        <v>22</v>
      </c>
      <c r="S10" s="3" t="s">
        <v>45</v>
      </c>
      <c r="T10" s="3"/>
      <c r="U10" s="3"/>
      <c r="V10" s="3"/>
      <c r="W10" s="3"/>
      <c r="X10" s="3"/>
      <c r="Y10" s="3"/>
      <c r="Z10" s="3"/>
    </row>
    <row r="11" spans="1:26" x14ac:dyDescent="0.25">
      <c r="A11">
        <v>0</v>
      </c>
      <c r="B11">
        <v>0.5</v>
      </c>
      <c r="C11">
        <v>0</v>
      </c>
      <c r="D11">
        <f>COS(3*A11+1)</f>
        <v>0.54030230586813977</v>
      </c>
      <c r="E11">
        <f>B11^2-3*C11+2*D11</f>
        <v>1.3306046117362795</v>
      </c>
      <c r="F11">
        <f>-B11-C11^2</f>
        <v>-0.5</v>
      </c>
      <c r="G11">
        <f>B11+0.1*E11</f>
        <v>0.63306046117362791</v>
      </c>
      <c r="H11">
        <f>C11+0.1*F11</f>
        <v>-0.05</v>
      </c>
      <c r="I11">
        <f>A11+0.1</f>
        <v>0.1</v>
      </c>
      <c r="J11">
        <f>COS(3*I11+1)</f>
        <v>0.26749882862458735</v>
      </c>
      <c r="K11">
        <f>G11^2-3*H11+2*J11</f>
        <v>1.085763204750541</v>
      </c>
      <c r="L11">
        <f>-G11-H11^2</f>
        <v>-0.63556046117362786</v>
      </c>
      <c r="M11">
        <f>B11+0.1/2*(E11+K11)</f>
        <v>0.62081839082434098</v>
      </c>
      <c r="N11">
        <f>C11+0.1/2*(F11+L11)</f>
        <v>-5.6778023058681397E-2</v>
      </c>
      <c r="S11" s="3"/>
      <c r="T11" s="3"/>
      <c r="U11" s="3"/>
      <c r="V11" s="3"/>
      <c r="W11" s="3"/>
      <c r="X11" s="3"/>
      <c r="Y11" s="3"/>
      <c r="Z11" s="3"/>
    </row>
    <row r="12" spans="1:26" x14ac:dyDescent="0.25">
      <c r="A12">
        <f>I11</f>
        <v>0.1</v>
      </c>
      <c r="B12">
        <f>M11</f>
        <v>0.62081839082434098</v>
      </c>
      <c r="C12">
        <f>N11</f>
        <v>-5.6778023058681397E-2</v>
      </c>
      <c r="D12">
        <f t="shared" ref="D12:D13" si="15">COS(3*A12+1)</f>
        <v>0.26749882862458735</v>
      </c>
      <c r="E12">
        <f t="shared" ref="E12:E13" si="16">B12^2-3*C12+2*D12</f>
        <v>1.0907472008109431</v>
      </c>
      <c r="F12">
        <f t="shared" ref="F12:F13" si="17">-B12-C12^2</f>
        <v>-0.62404213472679315</v>
      </c>
      <c r="G12">
        <f t="shared" ref="G12:G13" si="18">B12+0.1*E12</f>
        <v>0.72989311090543529</v>
      </c>
      <c r="H12">
        <f t="shared" ref="H12:H13" si="19">C12+0.1*F12</f>
        <v>-0.11918223653136072</v>
      </c>
      <c r="I12">
        <f t="shared" ref="I12:I13" si="20">A12+0.1</f>
        <v>0.2</v>
      </c>
      <c r="J12">
        <f t="shared" ref="J12:J13" si="21">COS(3*I12+1)</f>
        <v>-2.9199522301288815E-2</v>
      </c>
      <c r="K12">
        <f t="shared" ref="K12:K13" si="22">G12^2-3*H12+2*J12</f>
        <v>0.8318916183387185</v>
      </c>
      <c r="L12">
        <f t="shared" ref="L12:L13" si="23">-G12-H12^2</f>
        <v>-0.74409751641005251</v>
      </c>
      <c r="M12">
        <f t="shared" ref="M12:M13" si="24">B12+0.1/2*(E12+K12)</f>
        <v>0.7169503317818241</v>
      </c>
      <c r="N12">
        <f t="shared" ref="N12:N13" si="25">C12+0.1/2*(F12+L12)</f>
        <v>-0.12518500561552368</v>
      </c>
    </row>
    <row r="13" spans="1:26" ht="15" customHeight="1" x14ac:dyDescent="0.25">
      <c r="A13">
        <f>I12</f>
        <v>0.2</v>
      </c>
      <c r="B13">
        <f>M12</f>
        <v>0.7169503317818241</v>
      </c>
      <c r="C13">
        <f>N12</f>
        <v>-0.12518500561552368</v>
      </c>
      <c r="D13">
        <f t="shared" si="15"/>
        <v>-2.9199522301288815E-2</v>
      </c>
      <c r="E13">
        <f t="shared" si="16"/>
        <v>0.83117375048606101</v>
      </c>
      <c r="F13">
        <f t="shared" si="17"/>
        <v>-0.73262161741278276</v>
      </c>
      <c r="G13">
        <f t="shared" si="18"/>
        <v>0.80006770683043027</v>
      </c>
      <c r="H13">
        <f t="shared" si="19"/>
        <v>-0.19844716735680196</v>
      </c>
      <c r="I13">
        <f t="shared" si="20"/>
        <v>0.30000000000000004</v>
      </c>
      <c r="J13">
        <f t="shared" si="21"/>
        <v>-0.32328956686350357</v>
      </c>
      <c r="K13">
        <f t="shared" si="22"/>
        <v>0.58887070385630202</v>
      </c>
      <c r="L13">
        <f t="shared" si="23"/>
        <v>-0.83944898506236887</v>
      </c>
      <c r="M13">
        <f t="shared" si="24"/>
        <v>0.7879525544989423</v>
      </c>
      <c r="N13">
        <f t="shared" si="25"/>
        <v>-0.20378853573928127</v>
      </c>
      <c r="S13" s="3" t="s">
        <v>51</v>
      </c>
      <c r="T13" s="3"/>
      <c r="U13" s="3"/>
      <c r="V13" s="3"/>
      <c r="W13" s="3"/>
      <c r="X13" s="3"/>
      <c r="Y13" s="3"/>
      <c r="Z13" s="3"/>
    </row>
    <row r="14" spans="1:26" x14ac:dyDescent="0.25">
      <c r="S14" s="3"/>
      <c r="T14" s="3"/>
      <c r="U14" s="3"/>
      <c r="V14" s="3"/>
      <c r="W14" s="3"/>
      <c r="X14" s="3"/>
      <c r="Y14" s="3"/>
      <c r="Z14" s="3"/>
    </row>
    <row r="16" spans="1:26" ht="15" customHeight="1" x14ac:dyDescent="0.35">
      <c r="S16" s="3" t="s">
        <v>48</v>
      </c>
      <c r="T16" s="3"/>
      <c r="U16" s="3"/>
      <c r="V16" s="3"/>
      <c r="W16" s="3"/>
      <c r="X16" s="3"/>
      <c r="Y16" s="3"/>
      <c r="Z16" s="3"/>
    </row>
    <row r="17" spans="1:29" ht="16.5" x14ac:dyDescent="0.35">
      <c r="B17" s="1" t="s">
        <v>36</v>
      </c>
      <c r="D17" t="s">
        <v>40</v>
      </c>
      <c r="F17" t="s">
        <v>41</v>
      </c>
      <c r="J17" t="s">
        <v>42</v>
      </c>
      <c r="S17" s="3" t="s">
        <v>47</v>
      </c>
      <c r="T17" s="3"/>
      <c r="U17" s="3"/>
      <c r="V17" s="3"/>
      <c r="W17" s="3"/>
      <c r="X17" s="3"/>
      <c r="Y17" s="3"/>
      <c r="Z17" s="3"/>
    </row>
    <row r="18" spans="1:29" ht="15" customHeight="1" x14ac:dyDescent="0.25">
      <c r="A18" t="s">
        <v>0</v>
      </c>
      <c r="B18" t="s">
        <v>12</v>
      </c>
      <c r="C18" t="s">
        <v>2</v>
      </c>
      <c r="D18" t="s">
        <v>24</v>
      </c>
      <c r="E18" t="s">
        <v>14</v>
      </c>
      <c r="F18" t="s">
        <v>15</v>
      </c>
      <c r="G18" t="s">
        <v>6</v>
      </c>
      <c r="H18" t="s">
        <v>16</v>
      </c>
      <c r="I18" t="s">
        <v>8</v>
      </c>
    </row>
    <row r="19" spans="1:29" ht="15" customHeight="1" x14ac:dyDescent="0.25">
      <c r="A19">
        <v>0</v>
      </c>
      <c r="B19">
        <v>3</v>
      </c>
      <c r="C19">
        <v>0</v>
      </c>
      <c r="D19">
        <f>-1+2*SIN(3*A19)</f>
        <v>-1</v>
      </c>
      <c r="E19">
        <f>B19*B19+2*C19+2*D19</f>
        <v>7</v>
      </c>
      <c r="F19">
        <f>B19-2*C19</f>
        <v>3</v>
      </c>
      <c r="G19">
        <f>A19+0.2</f>
        <v>0.2</v>
      </c>
      <c r="H19">
        <f>B19+0.2*E19</f>
        <v>4.4000000000000004</v>
      </c>
      <c r="I19">
        <f>C19+0.2*F19</f>
        <v>0.60000000000000009</v>
      </c>
      <c r="S19" s="3" t="s">
        <v>57</v>
      </c>
      <c r="T19" s="3"/>
      <c r="U19" s="3"/>
      <c r="V19" s="3"/>
      <c r="W19" s="3"/>
      <c r="X19" s="3"/>
      <c r="Y19" s="3"/>
      <c r="Z19" s="3"/>
    </row>
    <row r="20" spans="1:29" x14ac:dyDescent="0.25">
      <c r="A20">
        <f>G19</f>
        <v>0.2</v>
      </c>
      <c r="B20">
        <f>H19</f>
        <v>4.4000000000000004</v>
      </c>
      <c r="C20">
        <f>I19</f>
        <v>0.60000000000000009</v>
      </c>
      <c r="D20">
        <f t="shared" ref="D20:D23" si="26">-1+2*SIN(3*A20)</f>
        <v>0.12928494679007096</v>
      </c>
      <c r="E20">
        <f>B20*B20+2*C20+2*D20</f>
        <v>20.818569893580143</v>
      </c>
      <c r="F20">
        <f>B20-2*C20</f>
        <v>3.2</v>
      </c>
      <c r="G20">
        <f>A20+0.2</f>
        <v>0.4</v>
      </c>
      <c r="H20">
        <f>B20+0.2*E20</f>
        <v>8.563713978716029</v>
      </c>
      <c r="I20">
        <f>C20+0.2*F20</f>
        <v>1.2400000000000002</v>
      </c>
      <c r="P20" t="s">
        <v>25</v>
      </c>
      <c r="S20" s="3"/>
      <c r="T20" s="3"/>
      <c r="U20" s="3"/>
      <c r="V20" s="3"/>
      <c r="W20" s="3"/>
      <c r="X20" s="3"/>
      <c r="Y20" s="3"/>
      <c r="Z20" s="3"/>
    </row>
    <row r="21" spans="1:29" x14ac:dyDescent="0.25">
      <c r="A21">
        <f>G20</f>
        <v>0.4</v>
      </c>
      <c r="B21">
        <f t="shared" ref="B21:B23" si="27">H20</f>
        <v>8.563713978716029</v>
      </c>
      <c r="C21">
        <f t="shared" ref="C21:C23" si="28">I20</f>
        <v>1.2400000000000002</v>
      </c>
      <c r="D21">
        <f t="shared" si="26"/>
        <v>0.8640781719344528</v>
      </c>
      <c r="E21">
        <f t="shared" ref="E21" si="29">B21*B21+2*C21+2*D21</f>
        <v>77.54535345312523</v>
      </c>
      <c r="F21">
        <f>B21-2*C21</f>
        <v>6.0837139787160286</v>
      </c>
      <c r="G21">
        <f>A21+0.2</f>
        <v>0.60000000000000009</v>
      </c>
      <c r="H21">
        <f t="shared" ref="H21:I21" si="30">B21+0.2*E21</f>
        <v>24.072784669341075</v>
      </c>
      <c r="I21">
        <f t="shared" si="30"/>
        <v>2.4567427957432058</v>
      </c>
      <c r="S21" s="3" t="s">
        <v>50</v>
      </c>
      <c r="T21" s="3"/>
      <c r="U21" s="3"/>
      <c r="V21" s="3"/>
      <c r="W21" s="3"/>
      <c r="X21" s="3"/>
      <c r="Y21" s="3"/>
      <c r="Z21" s="3"/>
      <c r="AA21" s="3"/>
      <c r="AB21" s="3"/>
      <c r="AC21" s="3"/>
    </row>
    <row r="22" spans="1:29" x14ac:dyDescent="0.25">
      <c r="A22">
        <f t="shared" ref="A22:A23" si="31">G21</f>
        <v>0.60000000000000009</v>
      </c>
      <c r="B22">
        <f t="shared" si="27"/>
        <v>24.072784669341075</v>
      </c>
      <c r="C22">
        <f t="shared" si="28"/>
        <v>2.4567427957432058</v>
      </c>
      <c r="D22">
        <f t="shared" si="26"/>
        <v>0.94769526175639029</v>
      </c>
      <c r="E22">
        <f t="shared" ref="E22:E23" si="32">B22*B22+2*C22+2*D22</f>
        <v>586.30783785146184</v>
      </c>
      <c r="F22">
        <f>B22-2*C22</f>
        <v>19.159299077854662</v>
      </c>
      <c r="G22">
        <f>A22+0.2</f>
        <v>0.8</v>
      </c>
      <c r="H22">
        <f t="shared" ref="H22:H23" si="33">B22+0.2*E22</f>
        <v>141.33435223963346</v>
      </c>
      <c r="I22">
        <f t="shared" ref="I22:I23" si="34">C22+0.2*F22</f>
        <v>6.288602611314138</v>
      </c>
      <c r="S22" s="3" t="s">
        <v>49</v>
      </c>
      <c r="T22" s="3"/>
      <c r="U22" s="3"/>
      <c r="V22" s="3"/>
      <c r="W22" s="3"/>
      <c r="X22" s="3"/>
      <c r="Y22" s="3"/>
      <c r="Z22" s="3"/>
      <c r="AA22" s="3"/>
      <c r="AB22" s="3"/>
    </row>
    <row r="23" spans="1:29" x14ac:dyDescent="0.25">
      <c r="A23">
        <f t="shared" si="31"/>
        <v>0.8</v>
      </c>
      <c r="B23">
        <f t="shared" si="27"/>
        <v>141.33435223963346</v>
      </c>
      <c r="C23">
        <f t="shared" si="28"/>
        <v>6.288602611314138</v>
      </c>
      <c r="D23">
        <f t="shared" si="26"/>
        <v>0.35092636110230124</v>
      </c>
      <c r="E23">
        <f t="shared" si="32"/>
        <v>19988.678180941617</v>
      </c>
      <c r="F23">
        <f>B23-2*C23</f>
        <v>128.7571470170052</v>
      </c>
      <c r="G23">
        <f>A23+0.2</f>
        <v>1</v>
      </c>
      <c r="H23">
        <f t="shared" si="33"/>
        <v>4139.0699884279566</v>
      </c>
      <c r="I23">
        <f t="shared" si="34"/>
        <v>32.04003201471518</v>
      </c>
      <c r="S23" s="3"/>
      <c r="T23" s="3"/>
      <c r="U23" s="3"/>
      <c r="V23" s="3"/>
      <c r="W23" s="3"/>
      <c r="X23" s="3"/>
      <c r="Y23" s="3"/>
      <c r="Z23" s="3"/>
      <c r="AA23" s="3"/>
      <c r="AB23" s="3"/>
    </row>
    <row r="24" spans="1:29" x14ac:dyDescent="0.25">
      <c r="S24" s="3" t="s">
        <v>43</v>
      </c>
      <c r="T24" s="3"/>
      <c r="U24" s="3"/>
      <c r="V24" s="3"/>
      <c r="W24" s="3"/>
      <c r="X24" s="3"/>
      <c r="Y24" s="3"/>
      <c r="Z24" s="3"/>
      <c r="AA24" s="3"/>
      <c r="AB24" s="3"/>
    </row>
    <row r="25" spans="1:29" x14ac:dyDescent="0.25">
      <c r="S25" s="3"/>
      <c r="T25" s="3"/>
      <c r="U25" s="3"/>
      <c r="V25" s="3"/>
      <c r="W25" s="3"/>
      <c r="X25" s="3"/>
      <c r="Y25" s="3"/>
      <c r="Z25" s="3"/>
      <c r="AA25" s="3"/>
      <c r="AB25" s="3"/>
    </row>
    <row r="26" spans="1:29" ht="15" customHeight="1" x14ac:dyDescent="0.25">
      <c r="B26" s="1" t="s">
        <v>36</v>
      </c>
      <c r="D26" t="s">
        <v>40</v>
      </c>
      <c r="F26" t="s">
        <v>41</v>
      </c>
      <c r="J26" t="s">
        <v>53</v>
      </c>
      <c r="S26" s="3" t="s">
        <v>46</v>
      </c>
      <c r="T26" s="3"/>
      <c r="U26" s="3"/>
      <c r="V26" s="3"/>
      <c r="W26" s="3"/>
      <c r="X26" s="3"/>
      <c r="Y26" s="3"/>
      <c r="Z26" s="3"/>
      <c r="AA26" s="3"/>
      <c r="AB26" s="3"/>
    </row>
    <row r="27" spans="1:29" x14ac:dyDescent="0.25">
      <c r="A27" t="s">
        <v>0</v>
      </c>
      <c r="B27" t="s">
        <v>12</v>
      </c>
      <c r="C27" t="s">
        <v>2</v>
      </c>
      <c r="D27" t="s">
        <v>24</v>
      </c>
      <c r="E27" t="s">
        <v>14</v>
      </c>
      <c r="F27" t="s">
        <v>15</v>
      </c>
      <c r="G27" t="s">
        <v>26</v>
      </c>
      <c r="H27" t="s">
        <v>27</v>
      </c>
      <c r="I27" t="s">
        <v>55</v>
      </c>
      <c r="J27" t="s">
        <v>56</v>
      </c>
      <c r="K27" t="s">
        <v>54</v>
      </c>
      <c r="L27" t="s">
        <v>17</v>
      </c>
      <c r="M27" t="s">
        <v>18</v>
      </c>
      <c r="N27" t="s">
        <v>19</v>
      </c>
      <c r="O27" t="s">
        <v>30</v>
      </c>
      <c r="P27" t="s">
        <v>31</v>
      </c>
      <c r="Q27" t="s">
        <v>58</v>
      </c>
      <c r="R27" t="s">
        <v>29</v>
      </c>
      <c r="S27" s="3"/>
      <c r="T27" s="3"/>
      <c r="U27" s="3"/>
      <c r="V27" s="3"/>
      <c r="W27" s="3"/>
      <c r="X27" s="3"/>
      <c r="Y27" s="3"/>
      <c r="Z27" s="3"/>
      <c r="AA27" s="3"/>
      <c r="AB27" s="3"/>
    </row>
    <row r="28" spans="1:29" x14ac:dyDescent="0.25">
      <c r="A28" s="4">
        <v>0</v>
      </c>
      <c r="B28" s="4">
        <v>3</v>
      </c>
      <c r="C28" s="4">
        <v>0</v>
      </c>
      <c r="D28" s="4">
        <f>2*SIN(3*A28)-1</f>
        <v>-1</v>
      </c>
      <c r="E28" s="4">
        <f>B28^2+2*C28+2*D28</f>
        <v>7</v>
      </c>
      <c r="F28" s="4">
        <f>B28-2*C28</f>
        <v>3</v>
      </c>
      <c r="G28" s="4">
        <f>0.2*E28</f>
        <v>1.4000000000000001</v>
      </c>
      <c r="H28" s="4">
        <f>0.2*F28</f>
        <v>0.60000000000000009</v>
      </c>
      <c r="I28" s="4">
        <f>B28+G28/2</f>
        <v>3.7</v>
      </c>
      <c r="J28" s="4">
        <f>C28+H28/2</f>
        <v>0.30000000000000004</v>
      </c>
      <c r="K28" s="4">
        <f>A28+0.2/2</f>
        <v>0.1</v>
      </c>
      <c r="L28" s="4">
        <f>2*SIN(3*K28)-1</f>
        <v>-0.4089595866773208</v>
      </c>
      <c r="M28" s="4">
        <f>I28^2+2*J28+2*L28</f>
        <v>13.47208082664536</v>
      </c>
      <c r="N28" s="4">
        <f>I28-2*J28</f>
        <v>3.1</v>
      </c>
      <c r="O28" s="4">
        <f>0.2*M28</f>
        <v>2.6944161653290721</v>
      </c>
      <c r="P28" s="4">
        <f>0.2*N28</f>
        <v>0.62000000000000011</v>
      </c>
      <c r="Q28" s="4">
        <f>B28+O28</f>
        <v>5.6944161653290717</v>
      </c>
      <c r="R28" s="4">
        <f>C28+P28</f>
        <v>0.62000000000000011</v>
      </c>
    </row>
    <row r="29" spans="1:29" ht="15" customHeight="1" x14ac:dyDescent="0.25">
      <c r="A29" s="4">
        <f>A28+0.2</f>
        <v>0.2</v>
      </c>
      <c r="B29" s="4">
        <f>Q28</f>
        <v>5.6944161653290717</v>
      </c>
      <c r="C29" s="4">
        <f>R28</f>
        <v>0.62000000000000011</v>
      </c>
      <c r="D29" s="4">
        <f t="shared" ref="D29:D30" si="35">2*SIN(3*A29)-1</f>
        <v>0.12928494679007096</v>
      </c>
      <c r="E29" s="4">
        <f t="shared" ref="E29:E30" si="36">B29^2+2*C29+2*D29</f>
        <v>33.924945357541198</v>
      </c>
      <c r="F29" s="4">
        <f t="shared" ref="F29:F30" si="37">B29-2*C29</f>
        <v>4.4544161653290715</v>
      </c>
      <c r="G29" s="4">
        <f t="shared" ref="G29:G30" si="38">0.2*E29</f>
        <v>6.7849890715082397</v>
      </c>
      <c r="H29" s="4">
        <f t="shared" ref="H29:H30" si="39">0.2*F29</f>
        <v>0.8908832330658143</v>
      </c>
      <c r="I29" s="4">
        <f>B29+G29/2</f>
        <v>9.0869107010831911</v>
      </c>
      <c r="J29" s="4">
        <f>C29+H29/2</f>
        <v>1.0654416165329073</v>
      </c>
      <c r="K29" s="4">
        <f>A29+0.2/2</f>
        <v>0.30000000000000004</v>
      </c>
      <c r="L29" s="4">
        <f>2*SIN(3*K29)-1</f>
        <v>0.56665381925496705</v>
      </c>
      <c r="M29" s="4">
        <f>I29^2+2*J29+2*L29</f>
        <v>85.836136961035962</v>
      </c>
      <c r="N29" s="4">
        <f>I29-2*J29</f>
        <v>6.9560274680173766</v>
      </c>
      <c r="O29" s="4">
        <f t="shared" ref="O29:O30" si="40">0.2*M29</f>
        <v>17.167227392207192</v>
      </c>
      <c r="P29" s="4">
        <f t="shared" ref="P29:P30" si="41">0.2*N29</f>
        <v>1.3912054936034755</v>
      </c>
      <c r="Q29" s="4">
        <f t="shared" ref="Q29:Q30" si="42">B29+O29</f>
        <v>22.861643557536262</v>
      </c>
      <c r="R29" s="4">
        <f t="shared" ref="R29:R30" si="43">C29+P29</f>
        <v>2.0112054936034758</v>
      </c>
      <c r="S29" s="3" t="s">
        <v>44</v>
      </c>
      <c r="T29" s="3"/>
      <c r="U29" s="3"/>
      <c r="V29" s="3"/>
      <c r="W29" s="3"/>
      <c r="X29" s="3"/>
      <c r="Y29" s="3"/>
      <c r="Z29" s="3"/>
      <c r="AA29" s="3"/>
      <c r="AB29" s="3"/>
    </row>
    <row r="30" spans="1:29" x14ac:dyDescent="0.25">
      <c r="A30" s="4">
        <f>A29+0.2</f>
        <v>0.4</v>
      </c>
      <c r="B30" s="4">
        <f>Q29</f>
        <v>22.861643557536262</v>
      </c>
      <c r="C30" s="4">
        <f>R29</f>
        <v>2.0112054936034758</v>
      </c>
      <c r="D30" s="4">
        <f t="shared" si="35"/>
        <v>0.8640781719344528</v>
      </c>
      <c r="E30" s="4">
        <f t="shared" si="36"/>
        <v>528.40531348291518</v>
      </c>
      <c r="F30" s="4">
        <f t="shared" si="37"/>
        <v>18.839232570329308</v>
      </c>
      <c r="G30" s="4">
        <f t="shared" si="38"/>
        <v>105.68106269658304</v>
      </c>
      <c r="H30" s="4">
        <f t="shared" si="39"/>
        <v>3.7678465140658619</v>
      </c>
      <c r="I30" s="4">
        <f>B30+G30/2</f>
        <v>75.702174905827775</v>
      </c>
      <c r="J30" s="4">
        <f>C30+H30/2</f>
        <v>3.895128750636407</v>
      </c>
      <c r="K30" s="4">
        <f>A30+0.2/2</f>
        <v>0.5</v>
      </c>
      <c r="L30" s="4">
        <f>2*SIN(3*K30)-1</f>
        <v>0.99498997320810889</v>
      </c>
      <c r="M30" s="4">
        <f>I30^2+2*J30+2*L30</f>
        <v>5740.5995229202299</v>
      </c>
      <c r="N30" s="4">
        <f>I30-2*J30</f>
        <v>67.911917404554956</v>
      </c>
      <c r="O30" s="4">
        <f t="shared" si="40"/>
        <v>1148.119904584046</v>
      </c>
      <c r="P30" s="4">
        <f t="shared" si="41"/>
        <v>13.582383480910991</v>
      </c>
      <c r="Q30" s="4">
        <f t="shared" si="42"/>
        <v>1170.9815481415824</v>
      </c>
      <c r="R30" s="4">
        <f t="shared" si="43"/>
        <v>15.593588974514468</v>
      </c>
    </row>
    <row r="31" spans="1:29" x14ac:dyDescent="0.25">
      <c r="S31" s="3" t="s">
        <v>52</v>
      </c>
      <c r="T31" s="3"/>
      <c r="U31" s="3"/>
      <c r="V31" s="3"/>
      <c r="W31" s="3"/>
      <c r="X31" s="3"/>
      <c r="Y31" s="3"/>
      <c r="Z31" s="3"/>
    </row>
    <row r="32" spans="1:29" ht="15" customHeight="1" x14ac:dyDescent="0.25">
      <c r="S32" s="3"/>
      <c r="T32" s="3"/>
      <c r="U32" s="3"/>
      <c r="V32" s="3"/>
      <c r="W32" s="3"/>
      <c r="X32" s="3"/>
      <c r="Y32" s="3"/>
      <c r="Z32" s="3"/>
    </row>
    <row r="34" ht="15" customHeight="1" x14ac:dyDescent="0.25"/>
  </sheetData>
  <mergeCells count="11">
    <mergeCell ref="S10:Z11"/>
    <mergeCell ref="S13:Z14"/>
    <mergeCell ref="S16:Z16"/>
    <mergeCell ref="S17:Z17"/>
    <mergeCell ref="S31:Z32"/>
    <mergeCell ref="S22:AB23"/>
    <mergeCell ref="S24:AB25"/>
    <mergeCell ref="S26:AB27"/>
    <mergeCell ref="S19:Z20"/>
    <mergeCell ref="S21:AC21"/>
    <mergeCell ref="S29:AB2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fiu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fiu</dc:creator>
  <cp:lastModifiedBy>levy</cp:lastModifiedBy>
  <dcterms:created xsi:type="dcterms:W3CDTF">2013-08-06T07:33:43Z</dcterms:created>
  <dcterms:modified xsi:type="dcterms:W3CDTF">2020-03-26T16:51:36Z</dcterms:modified>
</cp:coreProperties>
</file>